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date1904="1" showInkAnnotation="0" autoCompressPictures="0"/>
  <bookViews>
    <workbookView xWindow="-200" yWindow="0" windowWidth="12580" windowHeight="15100" tabRatio="500"/>
  </bookViews>
  <sheets>
    <sheet name="Sheet1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6" i="2" l="1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44" i="2"/>
  <c r="Z234" i="2"/>
  <c r="Z232" i="2"/>
  <c r="Z230" i="2"/>
  <c r="Z228" i="2"/>
  <c r="Z226" i="2"/>
  <c r="Z224" i="2"/>
  <c r="Z222" i="2"/>
  <c r="Z220" i="2"/>
  <c r="Z218" i="2"/>
  <c r="Z216" i="2"/>
  <c r="Z214" i="2"/>
  <c r="O55" i="2"/>
  <c r="N41" i="2"/>
  <c r="E55" i="2"/>
  <c r="G55" i="2"/>
  <c r="I55" i="2"/>
  <c r="J55" i="2"/>
  <c r="K55" i="2"/>
  <c r="N213" i="2"/>
  <c r="N54" i="2"/>
  <c r="L44" i="2"/>
  <c r="N44" i="2"/>
  <c r="Q54" i="2"/>
  <c r="N215" i="2"/>
  <c r="N53" i="2"/>
  <c r="P54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15" i="2"/>
  <c r="Q213" i="2"/>
  <c r="P213" i="2"/>
  <c r="N244" i="2"/>
  <c r="M244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44" i="2"/>
  <c r="K244" i="2"/>
  <c r="J244" i="2"/>
  <c r="I244" i="2"/>
  <c r="H244" i="2"/>
  <c r="G244" i="2"/>
  <c r="F244" i="2"/>
  <c r="N243" i="2"/>
  <c r="M243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43" i="2"/>
  <c r="K243" i="2"/>
  <c r="J243" i="2"/>
  <c r="I243" i="2"/>
  <c r="H243" i="2"/>
  <c r="G243" i="2"/>
  <c r="F243" i="2"/>
  <c r="N242" i="2"/>
  <c r="M242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242" i="2"/>
  <c r="K242" i="2"/>
  <c r="J242" i="2"/>
  <c r="I242" i="2"/>
  <c r="H242" i="2"/>
  <c r="G242" i="2"/>
  <c r="F242" i="2"/>
  <c r="N241" i="2"/>
  <c r="M241" i="2"/>
  <c r="L241" i="2"/>
  <c r="K241" i="2"/>
  <c r="J241" i="2"/>
  <c r="I241" i="2"/>
  <c r="H241" i="2"/>
  <c r="G241" i="2"/>
  <c r="F241" i="2"/>
  <c r="N240" i="2"/>
  <c r="M240" i="2"/>
  <c r="L240" i="2"/>
  <c r="K240" i="2"/>
  <c r="J240" i="2"/>
  <c r="I240" i="2"/>
  <c r="H240" i="2"/>
  <c r="G240" i="2"/>
  <c r="F240" i="2"/>
  <c r="N239" i="2"/>
  <c r="M239" i="2"/>
  <c r="L239" i="2"/>
  <c r="K239" i="2"/>
  <c r="J239" i="2"/>
  <c r="I239" i="2"/>
  <c r="H239" i="2"/>
  <c r="G239" i="2"/>
  <c r="F239" i="2"/>
  <c r="N238" i="2"/>
  <c r="M238" i="2"/>
  <c r="L238" i="2"/>
  <c r="K238" i="2"/>
  <c r="J238" i="2"/>
  <c r="I238" i="2"/>
  <c r="H238" i="2"/>
  <c r="G238" i="2"/>
  <c r="F238" i="2"/>
  <c r="N237" i="2"/>
  <c r="M237" i="2"/>
  <c r="L237" i="2"/>
  <c r="K237" i="2"/>
  <c r="J237" i="2"/>
  <c r="I237" i="2"/>
  <c r="H237" i="2"/>
  <c r="G237" i="2"/>
  <c r="F237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236" i="2"/>
  <c r="M236" i="2"/>
  <c r="L236" i="2"/>
  <c r="K236" i="2"/>
  <c r="J236" i="2"/>
  <c r="I236" i="2"/>
  <c r="H236" i="2"/>
  <c r="G236" i="2"/>
  <c r="F236" i="2"/>
  <c r="N93" i="2"/>
  <c r="N94" i="2"/>
  <c r="N95" i="2"/>
  <c r="N96" i="2"/>
  <c r="N97" i="2"/>
  <c r="N98" i="2"/>
  <c r="N99" i="2"/>
  <c r="N100" i="2"/>
  <c r="N101" i="2"/>
  <c r="N102" i="2"/>
  <c r="N103" i="2"/>
  <c r="N104" i="2"/>
  <c r="N235" i="2"/>
  <c r="M235" i="2"/>
  <c r="L235" i="2"/>
  <c r="K235" i="2"/>
  <c r="J235" i="2"/>
  <c r="I235" i="2"/>
  <c r="H235" i="2"/>
  <c r="G235" i="2"/>
  <c r="F235" i="2"/>
  <c r="E241" i="2"/>
  <c r="E240" i="2"/>
  <c r="E239" i="2"/>
  <c r="E238" i="2"/>
  <c r="E237" i="2"/>
  <c r="E236" i="2"/>
  <c r="E235" i="2"/>
  <c r="E242" i="2"/>
  <c r="E243" i="2"/>
  <c r="W54" i="2"/>
  <c r="X54" i="2"/>
  <c r="Y54" i="2"/>
  <c r="L54" i="2"/>
  <c r="W53" i="2"/>
  <c r="X53" i="2"/>
  <c r="Y53" i="2"/>
  <c r="L53" i="2"/>
  <c r="W52" i="2"/>
  <c r="X52" i="2"/>
  <c r="Y52" i="2"/>
  <c r="L52" i="2"/>
  <c r="L51" i="2"/>
  <c r="L50" i="2"/>
  <c r="L49" i="2"/>
  <c r="L48" i="2"/>
  <c r="L47" i="2"/>
  <c r="L46" i="2"/>
  <c r="L45" i="2"/>
  <c r="Y244" i="2"/>
  <c r="Y254" i="2"/>
  <c r="Y243" i="2"/>
  <c r="Y253" i="2"/>
  <c r="Y242" i="2"/>
  <c r="Y252" i="2"/>
  <c r="Y241" i="2"/>
  <c r="Y251" i="2"/>
  <c r="Y240" i="2"/>
  <c r="Y250" i="2"/>
  <c r="Y239" i="2"/>
  <c r="Y249" i="2"/>
  <c r="Y238" i="2"/>
  <c r="Y248" i="2"/>
  <c r="Y237" i="2"/>
  <c r="Y247" i="2"/>
  <c r="Y236" i="2"/>
  <c r="Y246" i="2"/>
  <c r="Y235" i="2"/>
  <c r="Y245" i="2"/>
  <c r="Y233" i="2"/>
  <c r="N81" i="2"/>
  <c r="N82" i="2"/>
  <c r="N83" i="2"/>
  <c r="N84" i="2"/>
  <c r="N85" i="2"/>
  <c r="N86" i="2"/>
  <c r="N87" i="2"/>
  <c r="N88" i="2"/>
  <c r="N89" i="2"/>
  <c r="N90" i="2"/>
  <c r="N91" i="2"/>
  <c r="N92" i="2"/>
  <c r="N233" i="2"/>
  <c r="Y234" i="2"/>
  <c r="Y231" i="2"/>
  <c r="N231" i="2"/>
  <c r="Y232" i="2"/>
  <c r="Y229" i="2"/>
  <c r="N229" i="2"/>
  <c r="Y230" i="2"/>
  <c r="Y227" i="2"/>
  <c r="N227" i="2"/>
  <c r="Y228" i="2"/>
  <c r="Y225" i="2"/>
  <c r="N225" i="2"/>
  <c r="Y226" i="2"/>
  <c r="Y223" i="2"/>
  <c r="N223" i="2"/>
  <c r="Y224" i="2"/>
  <c r="Y221" i="2"/>
  <c r="N221" i="2"/>
  <c r="Y222" i="2"/>
  <c r="Y219" i="2"/>
  <c r="N219" i="2"/>
  <c r="Y220" i="2"/>
  <c r="Y217" i="2"/>
  <c r="N217" i="2"/>
  <c r="Y218" i="2"/>
  <c r="Y215" i="2"/>
  <c r="Y216" i="2"/>
  <c r="Y213" i="2"/>
  <c r="Y214" i="2"/>
  <c r="Y68" i="2"/>
  <c r="Y67" i="2"/>
  <c r="N52" i="2"/>
  <c r="Y66" i="2"/>
  <c r="N51" i="2"/>
  <c r="Y65" i="2"/>
  <c r="N50" i="2"/>
  <c r="Y64" i="2"/>
  <c r="N49" i="2"/>
  <c r="Y63" i="2"/>
  <c r="N48" i="2"/>
  <c r="Y62" i="2"/>
  <c r="N47" i="2"/>
  <c r="Y61" i="2"/>
  <c r="B229" i="2"/>
  <c r="B46" i="2"/>
  <c r="C229" i="2"/>
  <c r="C46" i="2"/>
  <c r="D229" i="2"/>
  <c r="D46" i="2"/>
  <c r="E229" i="2"/>
  <c r="E46" i="2"/>
  <c r="F229" i="2"/>
  <c r="F46" i="2"/>
  <c r="G229" i="2"/>
  <c r="G46" i="2"/>
  <c r="H229" i="2"/>
  <c r="H46" i="2"/>
  <c r="I229" i="2"/>
  <c r="I46" i="2"/>
  <c r="J229" i="2"/>
  <c r="J46" i="2"/>
  <c r="K229" i="2"/>
  <c r="K46" i="2"/>
  <c r="L229" i="2"/>
  <c r="M229" i="2"/>
  <c r="M46" i="2"/>
  <c r="N46" i="2"/>
  <c r="Y60" i="2"/>
  <c r="N45" i="2"/>
  <c r="Y59" i="2"/>
  <c r="Y58" i="2"/>
  <c r="N43" i="2"/>
  <c r="Y57" i="2"/>
  <c r="N42" i="2"/>
  <c r="Y56" i="2"/>
  <c r="Y55" i="2"/>
  <c r="X244" i="2"/>
  <c r="X254" i="2"/>
  <c r="X243" i="2"/>
  <c r="X253" i="2"/>
  <c r="X242" i="2"/>
  <c r="X252" i="2"/>
  <c r="X241" i="2"/>
  <c r="X251" i="2"/>
  <c r="X240" i="2"/>
  <c r="X250" i="2"/>
  <c r="X239" i="2"/>
  <c r="X249" i="2"/>
  <c r="X238" i="2"/>
  <c r="X248" i="2"/>
  <c r="X237" i="2"/>
  <c r="X247" i="2"/>
  <c r="X236" i="2"/>
  <c r="X246" i="2"/>
  <c r="X235" i="2"/>
  <c r="X245" i="2"/>
  <c r="X233" i="2"/>
  <c r="X234" i="2"/>
  <c r="X231" i="2"/>
  <c r="X232" i="2"/>
  <c r="X229" i="2"/>
  <c r="X230" i="2"/>
  <c r="X227" i="2"/>
  <c r="X228" i="2"/>
  <c r="X225" i="2"/>
  <c r="X226" i="2"/>
  <c r="X223" i="2"/>
  <c r="X224" i="2"/>
  <c r="X221" i="2"/>
  <c r="X222" i="2"/>
  <c r="X219" i="2"/>
  <c r="X220" i="2"/>
  <c r="X217" i="2"/>
  <c r="X218" i="2"/>
  <c r="X215" i="2"/>
  <c r="X216" i="2"/>
  <c r="X213" i="2"/>
  <c r="X214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W244" i="2"/>
  <c r="W254" i="2"/>
  <c r="W243" i="2"/>
  <c r="W253" i="2"/>
  <c r="W242" i="2"/>
  <c r="W252" i="2"/>
  <c r="W241" i="2"/>
  <c r="W251" i="2"/>
  <c r="W240" i="2"/>
  <c r="W250" i="2"/>
  <c r="W239" i="2"/>
  <c r="W249" i="2"/>
  <c r="W238" i="2"/>
  <c r="W248" i="2"/>
  <c r="W237" i="2"/>
  <c r="W247" i="2"/>
  <c r="W236" i="2"/>
  <c r="W246" i="2"/>
  <c r="W235" i="2"/>
  <c r="W245" i="2"/>
  <c r="W233" i="2"/>
  <c r="W234" i="2"/>
  <c r="W231" i="2"/>
  <c r="W232" i="2"/>
  <c r="W229" i="2"/>
  <c r="W230" i="2"/>
  <c r="W227" i="2"/>
  <c r="W228" i="2"/>
  <c r="W225" i="2"/>
  <c r="W226" i="2"/>
  <c r="W223" i="2"/>
  <c r="W224" i="2"/>
  <c r="W221" i="2"/>
  <c r="W222" i="2"/>
  <c r="W219" i="2"/>
  <c r="W220" i="2"/>
  <c r="W217" i="2"/>
  <c r="W218" i="2"/>
  <c r="W215" i="2"/>
  <c r="W216" i="2"/>
  <c r="W213" i="2"/>
  <c r="W214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V211" i="2"/>
  <c r="U211" i="2"/>
  <c r="T211" i="2"/>
  <c r="R211" i="2"/>
  <c r="Q211" i="2"/>
  <c r="P211" i="2"/>
  <c r="O211" i="2"/>
  <c r="L213" i="2"/>
  <c r="M213" i="2"/>
  <c r="M54" i="2"/>
  <c r="P61" i="2"/>
  <c r="E244" i="2"/>
  <c r="D244" i="2"/>
  <c r="C244" i="2"/>
  <c r="D243" i="2"/>
  <c r="C243" i="2"/>
  <c r="D242" i="2"/>
  <c r="C242" i="2"/>
  <c r="D241" i="2"/>
  <c r="C241" i="2"/>
  <c r="D240" i="2"/>
  <c r="C240" i="2"/>
  <c r="D239" i="2"/>
  <c r="C239" i="2"/>
  <c r="D238" i="2"/>
  <c r="C238" i="2"/>
  <c r="D237" i="2"/>
  <c r="C237" i="2"/>
  <c r="D236" i="2"/>
  <c r="C236" i="2"/>
  <c r="D235" i="2"/>
  <c r="C235" i="2"/>
  <c r="B242" i="2"/>
  <c r="B241" i="2"/>
  <c r="B240" i="2"/>
  <c r="B239" i="2"/>
  <c r="B238" i="2"/>
  <c r="B237" i="2"/>
  <c r="B236" i="2"/>
  <c r="B243" i="2"/>
  <c r="B235" i="2"/>
  <c r="P212" i="2"/>
  <c r="P210" i="2"/>
  <c r="P209" i="2"/>
  <c r="P208" i="2"/>
  <c r="V210" i="2"/>
  <c r="U210" i="2"/>
  <c r="T210" i="2"/>
  <c r="R210" i="2"/>
  <c r="Q210" i="2"/>
  <c r="O210" i="2"/>
  <c r="B244" i="2"/>
  <c r="B213" i="2"/>
  <c r="B214" i="2"/>
  <c r="C213" i="2"/>
  <c r="C214" i="2"/>
  <c r="D213" i="2"/>
  <c r="D214" i="2"/>
  <c r="E213" i="2"/>
  <c r="E214" i="2"/>
  <c r="F213" i="2"/>
  <c r="F214" i="2"/>
  <c r="H213" i="2"/>
  <c r="H214" i="2"/>
  <c r="I213" i="2"/>
  <c r="I214" i="2"/>
  <c r="J213" i="2"/>
  <c r="J214" i="2"/>
  <c r="K213" i="2"/>
  <c r="K214" i="2"/>
  <c r="L214" i="2"/>
  <c r="M214" i="2"/>
  <c r="P214" i="2"/>
  <c r="V209" i="2"/>
  <c r="U209" i="2"/>
  <c r="T209" i="2"/>
  <c r="R209" i="2"/>
  <c r="Q209" i="2"/>
  <c r="O209" i="2"/>
  <c r="V208" i="2"/>
  <c r="U208" i="2"/>
  <c r="T208" i="2"/>
  <c r="R208" i="2"/>
  <c r="Q208" i="2"/>
  <c r="O208" i="2"/>
  <c r="P207" i="2"/>
  <c r="P206" i="2"/>
  <c r="V207" i="2"/>
  <c r="U207" i="2"/>
  <c r="T207" i="2"/>
  <c r="R207" i="2"/>
  <c r="Q207" i="2"/>
  <c r="O207" i="2"/>
  <c r="V206" i="2"/>
  <c r="U206" i="2"/>
  <c r="T206" i="2"/>
  <c r="R206" i="2"/>
  <c r="Q206" i="2"/>
  <c r="O206" i="2"/>
  <c r="P205" i="2"/>
  <c r="V205" i="2"/>
  <c r="U205" i="2"/>
  <c r="T205" i="2"/>
  <c r="R205" i="2"/>
  <c r="Q205" i="2"/>
  <c r="O205" i="2"/>
  <c r="N67" i="2"/>
  <c r="M215" i="2"/>
  <c r="M53" i="2"/>
  <c r="M67" i="2"/>
  <c r="L215" i="2"/>
  <c r="L67" i="2"/>
  <c r="K215" i="2"/>
  <c r="K53" i="2"/>
  <c r="K67" i="2"/>
  <c r="J215" i="2"/>
  <c r="J53" i="2"/>
  <c r="J67" i="2"/>
  <c r="I215" i="2"/>
  <c r="I53" i="2"/>
  <c r="I67" i="2"/>
  <c r="H215" i="2"/>
  <c r="H53" i="2"/>
  <c r="H67" i="2"/>
  <c r="G215" i="2"/>
  <c r="G53" i="2"/>
  <c r="G67" i="2"/>
  <c r="F215" i="2"/>
  <c r="F53" i="2"/>
  <c r="F67" i="2"/>
  <c r="E215" i="2"/>
  <c r="E53" i="2"/>
  <c r="E67" i="2"/>
  <c r="D215" i="2"/>
  <c r="D53" i="2"/>
  <c r="D67" i="2"/>
  <c r="C215" i="2"/>
  <c r="C53" i="2"/>
  <c r="C67" i="2"/>
  <c r="N66" i="2"/>
  <c r="M217" i="2"/>
  <c r="M52" i="2"/>
  <c r="M66" i="2"/>
  <c r="L217" i="2"/>
  <c r="L66" i="2"/>
  <c r="K217" i="2"/>
  <c r="K52" i="2"/>
  <c r="K66" i="2"/>
  <c r="J217" i="2"/>
  <c r="J52" i="2"/>
  <c r="J66" i="2"/>
  <c r="I217" i="2"/>
  <c r="I52" i="2"/>
  <c r="I66" i="2"/>
  <c r="H217" i="2"/>
  <c r="H52" i="2"/>
  <c r="H66" i="2"/>
  <c r="G217" i="2"/>
  <c r="G52" i="2"/>
  <c r="G66" i="2"/>
  <c r="F217" i="2"/>
  <c r="F52" i="2"/>
  <c r="F66" i="2"/>
  <c r="E217" i="2"/>
  <c r="E52" i="2"/>
  <c r="E66" i="2"/>
  <c r="D217" i="2"/>
  <c r="D52" i="2"/>
  <c r="D66" i="2"/>
  <c r="C217" i="2"/>
  <c r="C52" i="2"/>
  <c r="C66" i="2"/>
  <c r="N68" i="2"/>
  <c r="M68" i="2"/>
  <c r="L68" i="2"/>
  <c r="K54" i="2"/>
  <c r="K68" i="2"/>
  <c r="J54" i="2"/>
  <c r="J68" i="2"/>
  <c r="I54" i="2"/>
  <c r="I68" i="2"/>
  <c r="H54" i="2"/>
  <c r="H68" i="2"/>
  <c r="G213" i="2"/>
  <c r="G54" i="2"/>
  <c r="G68" i="2"/>
  <c r="F54" i="2"/>
  <c r="F68" i="2"/>
  <c r="E54" i="2"/>
  <c r="E68" i="2"/>
  <c r="D54" i="2"/>
  <c r="D68" i="2"/>
  <c r="C54" i="2"/>
  <c r="C68" i="2"/>
  <c r="B215" i="2"/>
  <c r="B53" i="2"/>
  <c r="V53" i="2"/>
  <c r="V67" i="2"/>
  <c r="S53" i="2"/>
  <c r="U53" i="2"/>
  <c r="U67" i="2"/>
  <c r="R67" i="2"/>
  <c r="T67" i="2"/>
  <c r="B67" i="2"/>
  <c r="P204" i="2"/>
  <c r="V204" i="2"/>
  <c r="U204" i="2"/>
  <c r="T204" i="2"/>
  <c r="R204" i="2"/>
  <c r="Q204" i="2"/>
  <c r="O204" i="2"/>
  <c r="P203" i="2"/>
  <c r="V203" i="2"/>
  <c r="U203" i="2"/>
  <c r="T203" i="2"/>
  <c r="R203" i="2"/>
  <c r="Q203" i="2"/>
  <c r="O203" i="2"/>
  <c r="P201" i="2"/>
  <c r="P202" i="2"/>
  <c r="V202" i="2"/>
  <c r="U202" i="2"/>
  <c r="T202" i="2"/>
  <c r="R202" i="2"/>
  <c r="Q202" i="2"/>
  <c r="O202" i="2"/>
  <c r="N33" i="2"/>
  <c r="O201" i="2"/>
  <c r="O212" i="2"/>
  <c r="O213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233" i="2"/>
  <c r="O234" i="2"/>
  <c r="O121" i="2"/>
  <c r="O122" i="2"/>
  <c r="O231" i="2"/>
  <c r="O232" i="2"/>
  <c r="O119" i="2"/>
  <c r="O120" i="2"/>
  <c r="O229" i="2"/>
  <c r="O230" i="2"/>
  <c r="T201" i="2"/>
  <c r="T212" i="2"/>
  <c r="V201" i="2"/>
  <c r="U201" i="2"/>
  <c r="R201" i="2"/>
  <c r="Q201" i="2"/>
  <c r="B54" i="2"/>
  <c r="Q53" i="2"/>
  <c r="P53" i="2"/>
  <c r="O54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15" i="2"/>
  <c r="O53" i="2"/>
  <c r="I7" i="2"/>
  <c r="N214" i="2"/>
  <c r="R53" i="2"/>
  <c r="T53" i="2"/>
  <c r="O214" i="2"/>
  <c r="G214" i="2"/>
  <c r="P244" i="2"/>
  <c r="P243" i="2"/>
  <c r="P242" i="2"/>
  <c r="P241" i="2"/>
  <c r="P240" i="2"/>
  <c r="P239" i="2"/>
  <c r="P238" i="2"/>
  <c r="P237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N253" i="2"/>
  <c r="M253" i="2"/>
  <c r="L253" i="2"/>
  <c r="K253" i="2"/>
  <c r="J253" i="2"/>
  <c r="I253" i="2"/>
  <c r="H253" i="2"/>
  <c r="G253" i="2"/>
  <c r="F253" i="2"/>
  <c r="E253" i="2"/>
  <c r="D253" i="2"/>
  <c r="C253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N249" i="2"/>
  <c r="M249" i="2"/>
  <c r="L249" i="2"/>
  <c r="K249" i="2"/>
  <c r="J249" i="2"/>
  <c r="I249" i="2"/>
  <c r="H249" i="2"/>
  <c r="G249" i="2"/>
  <c r="F249" i="2"/>
  <c r="E249" i="2"/>
  <c r="D249" i="2"/>
  <c r="C249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B253" i="2"/>
  <c r="B254" i="2"/>
  <c r="B245" i="2"/>
  <c r="R254" i="2"/>
  <c r="V243" i="2"/>
  <c r="S243" i="2"/>
  <c r="U243" i="2"/>
  <c r="T243" i="2"/>
  <c r="R243" i="2"/>
  <c r="T214" i="2"/>
  <c r="R21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219" i="2"/>
  <c r="Q214" i="2"/>
  <c r="V213" i="2"/>
  <c r="U213" i="2"/>
  <c r="T213" i="2"/>
  <c r="R213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217" i="2"/>
  <c r="V212" i="2"/>
  <c r="U212" i="2"/>
  <c r="R212" i="2"/>
  <c r="Q212" i="2"/>
  <c r="P200" i="2"/>
  <c r="P199" i="2"/>
  <c r="P198" i="2"/>
  <c r="P197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221" i="2"/>
  <c r="Q216" i="2"/>
  <c r="Q215" i="2"/>
  <c r="P215" i="2"/>
  <c r="V199" i="2"/>
  <c r="U199" i="2"/>
  <c r="T199" i="2"/>
  <c r="R199" i="2"/>
  <c r="Q199" i="2"/>
  <c r="V198" i="2"/>
  <c r="U198" i="2"/>
  <c r="T198" i="2"/>
  <c r="R198" i="2"/>
  <c r="Q198" i="2"/>
  <c r="O182" i="2"/>
  <c r="O183" i="2"/>
  <c r="O184" i="2"/>
  <c r="O185" i="2"/>
  <c r="O186" i="2"/>
  <c r="O187" i="2"/>
  <c r="O188" i="2"/>
  <c r="O177" i="2"/>
  <c r="O178" i="2"/>
  <c r="O179" i="2"/>
  <c r="O180" i="2"/>
  <c r="O181" i="2"/>
  <c r="O217" i="2"/>
  <c r="B217" i="2"/>
  <c r="M216" i="2"/>
  <c r="P196" i="2"/>
  <c r="V197" i="2"/>
  <c r="U197" i="2"/>
  <c r="T197" i="2"/>
  <c r="R197" i="2"/>
  <c r="Q197" i="2"/>
  <c r="V196" i="2"/>
  <c r="U196" i="2"/>
  <c r="T196" i="2"/>
  <c r="R196" i="2"/>
  <c r="Q196" i="2"/>
  <c r="Q52" i="2"/>
  <c r="Q51" i="2"/>
  <c r="N40" i="2"/>
  <c r="Q5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223" i="2"/>
  <c r="Q218" i="2"/>
  <c r="P195" i="2"/>
  <c r="V195" i="2"/>
  <c r="U195" i="2"/>
  <c r="T195" i="2"/>
  <c r="R195" i="2"/>
  <c r="Q195" i="2"/>
  <c r="P194" i="2"/>
  <c r="V194" i="2"/>
  <c r="U194" i="2"/>
  <c r="T194" i="2"/>
  <c r="R194" i="2"/>
  <c r="Q194" i="2"/>
  <c r="P193" i="2"/>
  <c r="V193" i="2"/>
  <c r="U193" i="2"/>
  <c r="T193" i="2"/>
  <c r="R193" i="2"/>
  <c r="Q193" i="2"/>
  <c r="P192" i="2"/>
  <c r="V192" i="2"/>
  <c r="U192" i="2"/>
  <c r="T192" i="2"/>
  <c r="R192" i="2"/>
  <c r="Q192" i="2"/>
  <c r="P191" i="2"/>
  <c r="V191" i="2"/>
  <c r="U191" i="2"/>
  <c r="T191" i="2"/>
  <c r="R191" i="2"/>
  <c r="Q191" i="2"/>
  <c r="P52" i="2"/>
  <c r="Q200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T200" i="2"/>
  <c r="T190" i="2"/>
  <c r="T189" i="2"/>
  <c r="P190" i="2"/>
  <c r="V190" i="2"/>
  <c r="U190" i="2"/>
  <c r="R190" i="2"/>
  <c r="B252" i="2"/>
  <c r="B52" i="2"/>
  <c r="V52" i="2"/>
  <c r="V66" i="2"/>
  <c r="B219" i="2"/>
  <c r="B51" i="2"/>
  <c r="V51" i="2"/>
  <c r="V65" i="2"/>
  <c r="B221" i="2"/>
  <c r="B50" i="2"/>
  <c r="V50" i="2"/>
  <c r="V64" i="2"/>
  <c r="B223" i="2"/>
  <c r="B49" i="2"/>
  <c r="V49" i="2"/>
  <c r="V63" i="2"/>
  <c r="B225" i="2"/>
  <c r="B48" i="2"/>
  <c r="V48" i="2"/>
  <c r="V62" i="2"/>
  <c r="B227" i="2"/>
  <c r="B47" i="2"/>
  <c r="V47" i="2"/>
  <c r="V61" i="2"/>
  <c r="V46" i="2"/>
  <c r="V60" i="2"/>
  <c r="V45" i="2"/>
  <c r="V59" i="2"/>
  <c r="V44" i="2"/>
  <c r="V58" i="2"/>
  <c r="V43" i="2"/>
  <c r="V57" i="2"/>
  <c r="V42" i="2"/>
  <c r="V56" i="2"/>
  <c r="V41" i="2"/>
  <c r="V55" i="2"/>
  <c r="V54" i="2"/>
  <c r="V68" i="2"/>
  <c r="H55" i="2"/>
  <c r="L55" i="2"/>
  <c r="M55" i="2"/>
  <c r="R55" i="2"/>
  <c r="F55" i="2"/>
  <c r="B55" i="2"/>
  <c r="C55" i="2"/>
  <c r="D55" i="2"/>
  <c r="N55" i="2"/>
  <c r="T55" i="2"/>
  <c r="S52" i="2"/>
  <c r="U52" i="2"/>
  <c r="U66" i="2"/>
  <c r="C219" i="2"/>
  <c r="C51" i="2"/>
  <c r="D219" i="2"/>
  <c r="D51" i="2"/>
  <c r="S51" i="2"/>
  <c r="U51" i="2"/>
  <c r="U65" i="2"/>
  <c r="C221" i="2"/>
  <c r="C50" i="2"/>
  <c r="D221" i="2"/>
  <c r="D50" i="2"/>
  <c r="S50" i="2"/>
  <c r="U50" i="2"/>
  <c r="U64" i="2"/>
  <c r="C223" i="2"/>
  <c r="C49" i="2"/>
  <c r="D223" i="2"/>
  <c r="D49" i="2"/>
  <c r="S49" i="2"/>
  <c r="U49" i="2"/>
  <c r="U63" i="2"/>
  <c r="C225" i="2"/>
  <c r="C48" i="2"/>
  <c r="D225" i="2"/>
  <c r="D48" i="2"/>
  <c r="S48" i="2"/>
  <c r="U48" i="2"/>
  <c r="U62" i="2"/>
  <c r="C227" i="2"/>
  <c r="C47" i="2"/>
  <c r="D227" i="2"/>
  <c r="D47" i="2"/>
  <c r="S47" i="2"/>
  <c r="U47" i="2"/>
  <c r="U61" i="2"/>
  <c r="S46" i="2"/>
  <c r="U46" i="2"/>
  <c r="U60" i="2"/>
  <c r="S45" i="2"/>
  <c r="U45" i="2"/>
  <c r="U59" i="2"/>
  <c r="S44" i="2"/>
  <c r="U44" i="2"/>
  <c r="U58" i="2"/>
  <c r="S43" i="2"/>
  <c r="U43" i="2"/>
  <c r="U57" i="2"/>
  <c r="S42" i="2"/>
  <c r="U42" i="2"/>
  <c r="U56" i="2"/>
  <c r="S41" i="2"/>
  <c r="U41" i="2"/>
  <c r="U55" i="2"/>
  <c r="S54" i="2"/>
  <c r="U54" i="2"/>
  <c r="U68" i="2"/>
  <c r="R68" i="2"/>
  <c r="T68" i="2"/>
  <c r="R66" i="2"/>
  <c r="T66" i="2"/>
  <c r="H219" i="2"/>
  <c r="H51" i="2"/>
  <c r="H65" i="2"/>
  <c r="I219" i="2"/>
  <c r="I51" i="2"/>
  <c r="I65" i="2"/>
  <c r="J219" i="2"/>
  <c r="J51" i="2"/>
  <c r="J65" i="2"/>
  <c r="K219" i="2"/>
  <c r="K51" i="2"/>
  <c r="K65" i="2"/>
  <c r="L219" i="2"/>
  <c r="L65" i="2"/>
  <c r="M219" i="2"/>
  <c r="M51" i="2"/>
  <c r="M65" i="2"/>
  <c r="R65" i="2"/>
  <c r="F219" i="2"/>
  <c r="F51" i="2"/>
  <c r="F65" i="2"/>
  <c r="N65" i="2"/>
  <c r="T65" i="2"/>
  <c r="B64" i="2"/>
  <c r="C64" i="2"/>
  <c r="D64" i="2"/>
  <c r="E221" i="2"/>
  <c r="E50" i="2"/>
  <c r="E64" i="2"/>
  <c r="F221" i="2"/>
  <c r="F50" i="2"/>
  <c r="F64" i="2"/>
  <c r="G221" i="2"/>
  <c r="G50" i="2"/>
  <c r="G64" i="2"/>
  <c r="H221" i="2"/>
  <c r="H50" i="2"/>
  <c r="H64" i="2"/>
  <c r="I221" i="2"/>
  <c r="I50" i="2"/>
  <c r="I64" i="2"/>
  <c r="J221" i="2"/>
  <c r="J50" i="2"/>
  <c r="J64" i="2"/>
  <c r="K221" i="2"/>
  <c r="K50" i="2"/>
  <c r="K64" i="2"/>
  <c r="L221" i="2"/>
  <c r="L64" i="2"/>
  <c r="M221" i="2"/>
  <c r="M50" i="2"/>
  <c r="M64" i="2"/>
  <c r="N64" i="2"/>
  <c r="R64" i="2"/>
  <c r="T64" i="2"/>
  <c r="B63" i="2"/>
  <c r="C63" i="2"/>
  <c r="D63" i="2"/>
  <c r="E223" i="2"/>
  <c r="E49" i="2"/>
  <c r="E63" i="2"/>
  <c r="F223" i="2"/>
  <c r="F49" i="2"/>
  <c r="F63" i="2"/>
  <c r="G223" i="2"/>
  <c r="G49" i="2"/>
  <c r="G63" i="2"/>
  <c r="H223" i="2"/>
  <c r="H49" i="2"/>
  <c r="H63" i="2"/>
  <c r="I223" i="2"/>
  <c r="I49" i="2"/>
  <c r="I63" i="2"/>
  <c r="J223" i="2"/>
  <c r="J49" i="2"/>
  <c r="J63" i="2"/>
  <c r="K223" i="2"/>
  <c r="K49" i="2"/>
  <c r="K63" i="2"/>
  <c r="L223" i="2"/>
  <c r="L63" i="2"/>
  <c r="M223" i="2"/>
  <c r="M49" i="2"/>
  <c r="M63" i="2"/>
  <c r="N63" i="2"/>
  <c r="R63" i="2"/>
  <c r="T63" i="2"/>
  <c r="B62" i="2"/>
  <c r="C62" i="2"/>
  <c r="D62" i="2"/>
  <c r="E225" i="2"/>
  <c r="E48" i="2"/>
  <c r="E62" i="2"/>
  <c r="F225" i="2"/>
  <c r="F48" i="2"/>
  <c r="F62" i="2"/>
  <c r="G225" i="2"/>
  <c r="G48" i="2"/>
  <c r="G62" i="2"/>
  <c r="H225" i="2"/>
  <c r="H48" i="2"/>
  <c r="H62" i="2"/>
  <c r="I225" i="2"/>
  <c r="I48" i="2"/>
  <c r="I62" i="2"/>
  <c r="J225" i="2"/>
  <c r="J48" i="2"/>
  <c r="J62" i="2"/>
  <c r="K225" i="2"/>
  <c r="K48" i="2"/>
  <c r="K62" i="2"/>
  <c r="L225" i="2"/>
  <c r="L62" i="2"/>
  <c r="M225" i="2"/>
  <c r="M48" i="2"/>
  <c r="M62" i="2"/>
  <c r="N62" i="2"/>
  <c r="R62" i="2"/>
  <c r="T62" i="2"/>
  <c r="B61" i="2"/>
  <c r="C61" i="2"/>
  <c r="D61" i="2"/>
  <c r="E227" i="2"/>
  <c r="E47" i="2"/>
  <c r="E61" i="2"/>
  <c r="F227" i="2"/>
  <c r="F47" i="2"/>
  <c r="F61" i="2"/>
  <c r="G227" i="2"/>
  <c r="G47" i="2"/>
  <c r="G61" i="2"/>
  <c r="H227" i="2"/>
  <c r="H47" i="2"/>
  <c r="H61" i="2"/>
  <c r="I227" i="2"/>
  <c r="I47" i="2"/>
  <c r="I61" i="2"/>
  <c r="J227" i="2"/>
  <c r="J47" i="2"/>
  <c r="J61" i="2"/>
  <c r="K227" i="2"/>
  <c r="K47" i="2"/>
  <c r="K61" i="2"/>
  <c r="L227" i="2"/>
  <c r="L61" i="2"/>
  <c r="M227" i="2"/>
  <c r="M47" i="2"/>
  <c r="M61" i="2"/>
  <c r="N61" i="2"/>
  <c r="R61" i="2"/>
  <c r="T61" i="2"/>
  <c r="F60" i="2"/>
  <c r="B60" i="2"/>
  <c r="C60" i="2"/>
  <c r="D60" i="2"/>
  <c r="E60" i="2"/>
  <c r="G60" i="2"/>
  <c r="H60" i="2"/>
  <c r="I60" i="2"/>
  <c r="J60" i="2"/>
  <c r="K60" i="2"/>
  <c r="L60" i="2"/>
  <c r="M60" i="2"/>
  <c r="N60" i="2"/>
  <c r="R60" i="2"/>
  <c r="T60" i="2"/>
  <c r="F59" i="2"/>
  <c r="B59" i="2"/>
  <c r="C59" i="2"/>
  <c r="D59" i="2"/>
  <c r="E59" i="2"/>
  <c r="G59" i="2"/>
  <c r="H59" i="2"/>
  <c r="I59" i="2"/>
  <c r="J59" i="2"/>
  <c r="K59" i="2"/>
  <c r="L59" i="2"/>
  <c r="M59" i="2"/>
  <c r="N59" i="2"/>
  <c r="R59" i="2"/>
  <c r="T59" i="2"/>
  <c r="F58" i="2"/>
  <c r="B58" i="2"/>
  <c r="C58" i="2"/>
  <c r="D58" i="2"/>
  <c r="E58" i="2"/>
  <c r="G58" i="2"/>
  <c r="H58" i="2"/>
  <c r="I58" i="2"/>
  <c r="J58" i="2"/>
  <c r="K58" i="2"/>
  <c r="L58" i="2"/>
  <c r="M58" i="2"/>
  <c r="N58" i="2"/>
  <c r="R58" i="2"/>
  <c r="T58" i="2"/>
  <c r="F57" i="2"/>
  <c r="B57" i="2"/>
  <c r="C57" i="2"/>
  <c r="D57" i="2"/>
  <c r="E57" i="2"/>
  <c r="G57" i="2"/>
  <c r="H57" i="2"/>
  <c r="I57" i="2"/>
  <c r="J57" i="2"/>
  <c r="K57" i="2"/>
  <c r="L57" i="2"/>
  <c r="M57" i="2"/>
  <c r="N57" i="2"/>
  <c r="R57" i="2"/>
  <c r="T57" i="2"/>
  <c r="F56" i="2"/>
  <c r="B56" i="2"/>
  <c r="C56" i="2"/>
  <c r="D56" i="2"/>
  <c r="E56" i="2"/>
  <c r="G56" i="2"/>
  <c r="H56" i="2"/>
  <c r="I56" i="2"/>
  <c r="J56" i="2"/>
  <c r="K56" i="2"/>
  <c r="L56" i="2"/>
  <c r="M56" i="2"/>
  <c r="N56" i="2"/>
  <c r="R56" i="2"/>
  <c r="T56" i="2"/>
  <c r="B66" i="2"/>
  <c r="V200" i="2"/>
  <c r="U200" i="2"/>
  <c r="R200" i="2"/>
  <c r="Q217" i="2"/>
  <c r="P217" i="2"/>
  <c r="P189" i="2"/>
  <c r="P188" i="2"/>
  <c r="P187" i="2"/>
  <c r="P186" i="2"/>
  <c r="F216" i="2"/>
  <c r="H216" i="2"/>
  <c r="I216" i="2"/>
  <c r="J216" i="2"/>
  <c r="K216" i="2"/>
  <c r="L216" i="2"/>
  <c r="T216" i="2"/>
  <c r="R216" i="2"/>
  <c r="O216" i="2"/>
  <c r="N216" i="2"/>
  <c r="G216" i="2"/>
  <c r="E216" i="2"/>
  <c r="D216" i="2"/>
  <c r="C216" i="2"/>
  <c r="B216" i="2"/>
  <c r="V215" i="2"/>
  <c r="U215" i="2"/>
  <c r="T215" i="2"/>
  <c r="R215" i="2"/>
  <c r="O52" i="2"/>
  <c r="R52" i="2"/>
  <c r="T52" i="2"/>
  <c r="R253" i="2"/>
  <c r="V242" i="2"/>
  <c r="S242" i="2"/>
  <c r="U242" i="2"/>
  <c r="T242" i="2"/>
  <c r="R242" i="2"/>
  <c r="V188" i="2"/>
  <c r="U188" i="2"/>
  <c r="T188" i="2"/>
  <c r="R188" i="2"/>
  <c r="P185" i="2"/>
  <c r="P184" i="2"/>
  <c r="P183" i="2"/>
  <c r="P182" i="2"/>
  <c r="P181" i="2"/>
  <c r="P180" i="2"/>
  <c r="P179" i="2"/>
  <c r="V187" i="2"/>
  <c r="U187" i="2"/>
  <c r="T187" i="2"/>
  <c r="R187" i="2"/>
  <c r="V186" i="2"/>
  <c r="U186" i="2"/>
  <c r="T186" i="2"/>
  <c r="R186" i="2"/>
  <c r="V185" i="2"/>
  <c r="U185" i="2"/>
  <c r="T185" i="2"/>
  <c r="R185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N80" i="2"/>
  <c r="O80" i="2"/>
  <c r="N79" i="2"/>
  <c r="O79" i="2"/>
  <c r="N78" i="2"/>
  <c r="O78" i="2"/>
  <c r="N77" i="2"/>
  <c r="O77" i="2"/>
  <c r="N76" i="2"/>
  <c r="O76" i="2"/>
  <c r="N75" i="2"/>
  <c r="O75" i="2"/>
  <c r="N74" i="2"/>
  <c r="O74" i="2"/>
  <c r="N73" i="2"/>
  <c r="O73" i="2"/>
  <c r="N72" i="2"/>
  <c r="O72" i="2"/>
  <c r="N71" i="2"/>
  <c r="O71" i="2"/>
  <c r="N70" i="2"/>
  <c r="O70" i="2"/>
  <c r="N69" i="2"/>
  <c r="O69" i="2"/>
  <c r="B251" i="2"/>
  <c r="B250" i="2"/>
  <c r="B249" i="2"/>
  <c r="B248" i="2"/>
  <c r="B247" i="2"/>
  <c r="B246" i="2"/>
  <c r="V184" i="2"/>
  <c r="U184" i="2"/>
  <c r="T184" i="2"/>
  <c r="R184" i="2"/>
  <c r="V183" i="2"/>
  <c r="U183" i="2"/>
  <c r="T183" i="2"/>
  <c r="R183" i="2"/>
  <c r="V182" i="2"/>
  <c r="U182" i="2"/>
  <c r="T182" i="2"/>
  <c r="R182" i="2"/>
  <c r="V181" i="2"/>
  <c r="U181" i="2"/>
  <c r="T181" i="2"/>
  <c r="R181" i="2"/>
  <c r="V180" i="2"/>
  <c r="U180" i="2"/>
  <c r="T180" i="2"/>
  <c r="R180" i="2"/>
  <c r="V179" i="2"/>
  <c r="U179" i="2"/>
  <c r="T179" i="2"/>
  <c r="R179" i="2"/>
  <c r="P178" i="2"/>
  <c r="P177" i="2"/>
  <c r="V178" i="2"/>
  <c r="U178" i="2"/>
  <c r="T178" i="2"/>
  <c r="R17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225" i="2"/>
  <c r="Q220" i="2"/>
  <c r="Q219" i="2"/>
  <c r="F233" i="2"/>
  <c r="F234" i="2"/>
  <c r="H233" i="2"/>
  <c r="H234" i="2"/>
  <c r="I233" i="2"/>
  <c r="I234" i="2"/>
  <c r="J233" i="2"/>
  <c r="J234" i="2"/>
  <c r="K233" i="2"/>
  <c r="K234" i="2"/>
  <c r="L233" i="2"/>
  <c r="L234" i="2"/>
  <c r="M233" i="2"/>
  <c r="M234" i="2"/>
  <c r="T234" i="2"/>
  <c r="T233" i="2"/>
  <c r="F231" i="2"/>
  <c r="F232" i="2"/>
  <c r="H231" i="2"/>
  <c r="H232" i="2"/>
  <c r="I231" i="2"/>
  <c r="I232" i="2"/>
  <c r="J231" i="2"/>
  <c r="J232" i="2"/>
  <c r="K231" i="2"/>
  <c r="K232" i="2"/>
  <c r="L231" i="2"/>
  <c r="L232" i="2"/>
  <c r="M231" i="2"/>
  <c r="M232" i="2"/>
  <c r="T232" i="2"/>
  <c r="T231" i="2"/>
  <c r="F230" i="2"/>
  <c r="H230" i="2"/>
  <c r="I230" i="2"/>
  <c r="J230" i="2"/>
  <c r="K230" i="2"/>
  <c r="L230" i="2"/>
  <c r="M230" i="2"/>
  <c r="T230" i="2"/>
  <c r="T229" i="2"/>
  <c r="F228" i="2"/>
  <c r="H228" i="2"/>
  <c r="I228" i="2"/>
  <c r="J228" i="2"/>
  <c r="K228" i="2"/>
  <c r="L228" i="2"/>
  <c r="M228" i="2"/>
  <c r="T228" i="2"/>
  <c r="T227" i="2"/>
  <c r="F226" i="2"/>
  <c r="H226" i="2"/>
  <c r="I226" i="2"/>
  <c r="J226" i="2"/>
  <c r="K226" i="2"/>
  <c r="L226" i="2"/>
  <c r="M226" i="2"/>
  <c r="T226" i="2"/>
  <c r="T225" i="2"/>
  <c r="F224" i="2"/>
  <c r="H224" i="2"/>
  <c r="I224" i="2"/>
  <c r="J224" i="2"/>
  <c r="K224" i="2"/>
  <c r="L224" i="2"/>
  <c r="M224" i="2"/>
  <c r="T224" i="2"/>
  <c r="T223" i="2"/>
  <c r="F222" i="2"/>
  <c r="H222" i="2"/>
  <c r="I222" i="2"/>
  <c r="J222" i="2"/>
  <c r="K222" i="2"/>
  <c r="L222" i="2"/>
  <c r="M222" i="2"/>
  <c r="T222" i="2"/>
  <c r="T221" i="2"/>
  <c r="R233" i="2"/>
  <c r="R252" i="2"/>
  <c r="R251" i="2"/>
  <c r="V241" i="2"/>
  <c r="S241" i="2"/>
  <c r="U241" i="2"/>
  <c r="T241" i="2"/>
  <c r="R241" i="2"/>
  <c r="T177" i="2"/>
  <c r="V177" i="2"/>
  <c r="U177" i="2"/>
  <c r="R177" i="2"/>
  <c r="B68" i="2"/>
  <c r="R54" i="2"/>
  <c r="T54" i="2"/>
  <c r="V240" i="2"/>
  <c r="S240" i="2"/>
  <c r="U240" i="2"/>
  <c r="T240" i="2"/>
  <c r="R240" i="2"/>
  <c r="F218" i="2"/>
  <c r="H218" i="2"/>
  <c r="I218" i="2"/>
  <c r="J218" i="2"/>
  <c r="K218" i="2"/>
  <c r="L218" i="2"/>
  <c r="M218" i="2"/>
  <c r="T218" i="2"/>
  <c r="R218" i="2"/>
  <c r="O165" i="2"/>
  <c r="O166" i="2"/>
  <c r="O167" i="2"/>
  <c r="O168" i="2"/>
  <c r="O169" i="2"/>
  <c r="O170" i="2"/>
  <c r="O171" i="2"/>
  <c r="O172" i="2"/>
  <c r="O173" i="2"/>
  <c r="O174" i="2"/>
  <c r="O218" i="2"/>
  <c r="N218" i="2"/>
  <c r="G218" i="2"/>
  <c r="E218" i="2"/>
  <c r="D218" i="2"/>
  <c r="C218" i="2"/>
  <c r="B218" i="2"/>
  <c r="V217" i="2"/>
  <c r="U217" i="2"/>
  <c r="T217" i="2"/>
  <c r="R217" i="2"/>
  <c r="V189" i="2"/>
  <c r="U189" i="2"/>
  <c r="R189" i="2"/>
  <c r="P51" i="2"/>
  <c r="P219" i="2"/>
  <c r="P176" i="2"/>
  <c r="P175" i="2"/>
  <c r="P174" i="2"/>
  <c r="P173" i="2"/>
  <c r="P172" i="2"/>
  <c r="P171" i="2"/>
  <c r="P170" i="2"/>
  <c r="P169" i="2"/>
  <c r="P168" i="2"/>
  <c r="V175" i="2"/>
  <c r="U175" i="2"/>
  <c r="T175" i="2"/>
  <c r="R175" i="2"/>
  <c r="O175" i="2"/>
  <c r="V174" i="2"/>
  <c r="U174" i="2"/>
  <c r="T174" i="2"/>
  <c r="R174" i="2"/>
  <c r="V173" i="2"/>
  <c r="U173" i="2"/>
  <c r="T173" i="2"/>
  <c r="R173" i="2"/>
  <c r="V172" i="2"/>
  <c r="U172" i="2"/>
  <c r="T172" i="2"/>
  <c r="R172" i="2"/>
  <c r="P167" i="2"/>
  <c r="P166" i="2"/>
  <c r="P165" i="2"/>
  <c r="V171" i="2"/>
  <c r="U171" i="2"/>
  <c r="T171" i="2"/>
  <c r="R171" i="2"/>
  <c r="R250" i="2"/>
  <c r="V170" i="2"/>
  <c r="U170" i="2"/>
  <c r="T170" i="2"/>
  <c r="R170" i="2"/>
  <c r="O176" i="2"/>
  <c r="V169" i="2"/>
  <c r="U169" i="2"/>
  <c r="T169" i="2"/>
  <c r="R169" i="2"/>
  <c r="V168" i="2"/>
  <c r="U168" i="2"/>
  <c r="T168" i="2"/>
  <c r="R168" i="2"/>
  <c r="P221" i="2"/>
  <c r="V167" i="2"/>
  <c r="U167" i="2"/>
  <c r="T167" i="2"/>
  <c r="R167" i="2"/>
  <c r="E219" i="2"/>
  <c r="E220" i="2"/>
  <c r="T165" i="2"/>
  <c r="V166" i="2"/>
  <c r="U166" i="2"/>
  <c r="T166" i="2"/>
  <c r="R166" i="2"/>
  <c r="R231" i="2"/>
  <c r="R229" i="2"/>
  <c r="R227" i="2"/>
  <c r="R225" i="2"/>
  <c r="R223" i="2"/>
  <c r="R221" i="2"/>
  <c r="G219" i="2"/>
  <c r="G51" i="2"/>
  <c r="G65" i="2"/>
  <c r="E51" i="2"/>
  <c r="E65" i="2"/>
  <c r="D65" i="2"/>
  <c r="C65" i="2"/>
  <c r="B65" i="2"/>
  <c r="T176" i="2"/>
  <c r="O219" i="2"/>
  <c r="V165" i="2"/>
  <c r="U165" i="2"/>
  <c r="R165" i="2"/>
  <c r="R51" i="2"/>
  <c r="T51" i="2"/>
  <c r="O51" i="2"/>
  <c r="V239" i="2"/>
  <c r="S239" i="2"/>
  <c r="U239" i="2"/>
  <c r="T239" i="2"/>
  <c r="R239" i="2"/>
  <c r="F220" i="2"/>
  <c r="H220" i="2"/>
  <c r="I220" i="2"/>
  <c r="J220" i="2"/>
  <c r="K220" i="2"/>
  <c r="L220" i="2"/>
  <c r="M220" i="2"/>
  <c r="T220" i="2"/>
  <c r="R220" i="2"/>
  <c r="O151" i="2"/>
  <c r="O152" i="2"/>
  <c r="O153" i="2"/>
  <c r="O154" i="2"/>
  <c r="O155" i="2"/>
  <c r="O156" i="2"/>
  <c r="O157" i="2"/>
  <c r="O158" i="2"/>
  <c r="O159" i="2"/>
  <c r="O160" i="2"/>
  <c r="O220" i="2"/>
  <c r="N220" i="2"/>
  <c r="G220" i="2"/>
  <c r="D220" i="2"/>
  <c r="C220" i="2"/>
  <c r="B220" i="2"/>
  <c r="V219" i="2"/>
  <c r="U219" i="2"/>
  <c r="T219" i="2"/>
  <c r="R219" i="2"/>
  <c r="V176" i="2"/>
  <c r="U176" i="2"/>
  <c r="R176" i="2"/>
  <c r="P50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227" i="2"/>
  <c r="Q222" i="2"/>
  <c r="Q221" i="2"/>
  <c r="P163" i="2"/>
  <c r="P164" i="2"/>
  <c r="V163" i="2"/>
  <c r="U163" i="2"/>
  <c r="T163" i="2"/>
  <c r="R163" i="2"/>
  <c r="O163" i="2"/>
  <c r="P162" i="2"/>
  <c r="V162" i="2"/>
  <c r="U162" i="2"/>
  <c r="T162" i="2"/>
  <c r="R162" i="2"/>
  <c r="O162" i="2"/>
  <c r="P161" i="2"/>
  <c r="V161" i="2"/>
  <c r="U161" i="2"/>
  <c r="T161" i="2"/>
  <c r="R161" i="2"/>
  <c r="O161" i="2"/>
  <c r="P160" i="2"/>
  <c r="V160" i="2"/>
  <c r="U160" i="2"/>
  <c r="T160" i="2"/>
  <c r="R160" i="2"/>
  <c r="P159" i="2"/>
  <c r="V159" i="2"/>
  <c r="U159" i="2"/>
  <c r="T159" i="2"/>
  <c r="R159" i="2"/>
  <c r="P158" i="2"/>
  <c r="V158" i="2"/>
  <c r="U158" i="2"/>
  <c r="T158" i="2"/>
  <c r="R158" i="2"/>
  <c r="P157" i="2"/>
  <c r="P156" i="2"/>
  <c r="V157" i="2"/>
  <c r="U157" i="2"/>
  <c r="T157" i="2"/>
  <c r="R157" i="2"/>
  <c r="V156" i="2"/>
  <c r="U156" i="2"/>
  <c r="T156" i="2"/>
  <c r="R156" i="2"/>
  <c r="P49" i="2"/>
  <c r="P155" i="2"/>
  <c r="V155" i="2"/>
  <c r="U155" i="2"/>
  <c r="T155" i="2"/>
  <c r="R155" i="2"/>
  <c r="Q223" i="2"/>
  <c r="P154" i="2"/>
  <c r="V154" i="2"/>
  <c r="U154" i="2"/>
  <c r="T154" i="2"/>
  <c r="R154" i="2"/>
  <c r="R244" i="2"/>
  <c r="R238" i="2"/>
  <c r="R237" i="2"/>
  <c r="R236" i="2"/>
  <c r="R235" i="2"/>
  <c r="R249" i="2"/>
  <c r="R248" i="2"/>
  <c r="R247" i="2"/>
  <c r="R246" i="2"/>
  <c r="R245" i="2"/>
  <c r="V238" i="2"/>
  <c r="S238" i="2"/>
  <c r="U238" i="2"/>
  <c r="T238" i="2"/>
  <c r="O164" i="2"/>
  <c r="O221" i="2"/>
  <c r="O50" i="2"/>
  <c r="T164" i="2"/>
  <c r="T153" i="2"/>
  <c r="P153" i="2"/>
  <c r="V153" i="2"/>
  <c r="U153" i="2"/>
  <c r="R153" i="2"/>
  <c r="N39" i="2"/>
  <c r="Q49" i="2"/>
  <c r="O141" i="2"/>
  <c r="O142" i="2"/>
  <c r="O143" i="2"/>
  <c r="O144" i="2"/>
  <c r="O145" i="2"/>
  <c r="O146" i="2"/>
  <c r="O147" i="2"/>
  <c r="O148" i="2"/>
  <c r="O149" i="2"/>
  <c r="O150" i="2"/>
  <c r="O223" i="2"/>
  <c r="O49" i="2"/>
  <c r="R50" i="2"/>
  <c r="T50" i="2"/>
  <c r="P223" i="2"/>
  <c r="R222" i="2"/>
  <c r="O222" i="2"/>
  <c r="N222" i="2"/>
  <c r="G222" i="2"/>
  <c r="E222" i="2"/>
  <c r="D222" i="2"/>
  <c r="C222" i="2"/>
  <c r="B222" i="2"/>
  <c r="V221" i="2"/>
  <c r="U221" i="2"/>
  <c r="P152" i="2"/>
  <c r="V152" i="2"/>
  <c r="U152" i="2"/>
  <c r="T152" i="2"/>
  <c r="R152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229" i="2"/>
  <c r="Q224" i="2"/>
  <c r="R48" i="2"/>
  <c r="T48" i="2"/>
  <c r="R47" i="2"/>
  <c r="T47" i="2"/>
  <c r="R46" i="2"/>
  <c r="T46" i="2"/>
  <c r="R45" i="2"/>
  <c r="T45" i="2"/>
  <c r="R44" i="2"/>
  <c r="T44" i="2"/>
  <c r="R43" i="2"/>
  <c r="T43" i="2"/>
  <c r="R42" i="2"/>
  <c r="T42" i="2"/>
  <c r="R41" i="2"/>
  <c r="T41" i="2"/>
  <c r="R40" i="2"/>
  <c r="T40" i="2"/>
  <c r="R39" i="2"/>
  <c r="T39" i="2"/>
  <c r="N38" i="2"/>
  <c r="R38" i="2"/>
  <c r="T38" i="2"/>
  <c r="N37" i="2"/>
  <c r="R37" i="2"/>
  <c r="T37" i="2"/>
  <c r="N36" i="2"/>
  <c r="R36" i="2"/>
  <c r="T36" i="2"/>
  <c r="N35" i="2"/>
  <c r="R35" i="2"/>
  <c r="T35" i="2"/>
  <c r="N34" i="2"/>
  <c r="R34" i="2"/>
  <c r="T34" i="2"/>
  <c r="R33" i="2"/>
  <c r="T33" i="2"/>
  <c r="N32" i="2"/>
  <c r="R32" i="2"/>
  <c r="T32" i="2"/>
  <c r="N31" i="2"/>
  <c r="R31" i="2"/>
  <c r="T31" i="2"/>
  <c r="N30" i="2"/>
  <c r="R30" i="2"/>
  <c r="T30" i="2"/>
  <c r="N29" i="2"/>
  <c r="R29" i="2"/>
  <c r="T29" i="2"/>
  <c r="N28" i="2"/>
  <c r="R28" i="2"/>
  <c r="T28" i="2"/>
  <c r="N27" i="2"/>
  <c r="R27" i="2"/>
  <c r="T27" i="2"/>
  <c r="N26" i="2"/>
  <c r="R26" i="2"/>
  <c r="T26" i="2"/>
  <c r="N25" i="2"/>
  <c r="R25" i="2"/>
  <c r="T25" i="2"/>
  <c r="N24" i="2"/>
  <c r="R24" i="2"/>
  <c r="T24" i="2"/>
  <c r="N23" i="2"/>
  <c r="R23" i="2"/>
  <c r="T23" i="2"/>
  <c r="N22" i="2"/>
  <c r="R22" i="2"/>
  <c r="T22" i="2"/>
  <c r="N21" i="2"/>
  <c r="R21" i="2"/>
  <c r="T21" i="2"/>
  <c r="N20" i="2"/>
  <c r="R20" i="2"/>
  <c r="T20" i="2"/>
  <c r="N19" i="2"/>
  <c r="R19" i="2"/>
  <c r="T19" i="2"/>
  <c r="N18" i="2"/>
  <c r="R18" i="2"/>
  <c r="T18" i="2"/>
  <c r="N17" i="2"/>
  <c r="R17" i="2"/>
  <c r="T17" i="2"/>
  <c r="N16" i="2"/>
  <c r="R16" i="2"/>
  <c r="T16" i="2"/>
  <c r="N15" i="2"/>
  <c r="R15" i="2"/>
  <c r="T15" i="2"/>
  <c r="N14" i="2"/>
  <c r="R14" i="2"/>
  <c r="T14" i="2"/>
  <c r="N13" i="2"/>
  <c r="R13" i="2"/>
  <c r="T13" i="2"/>
  <c r="N12" i="2"/>
  <c r="R12" i="2"/>
  <c r="T12" i="2"/>
  <c r="N11" i="2"/>
  <c r="R11" i="2"/>
  <c r="T11" i="2"/>
  <c r="N10" i="2"/>
  <c r="R10" i="2"/>
  <c r="T10" i="2"/>
  <c r="R49" i="2"/>
  <c r="T49" i="2"/>
  <c r="O117" i="2"/>
  <c r="O118" i="2"/>
  <c r="O227" i="2"/>
  <c r="O47" i="2"/>
  <c r="O135" i="2"/>
  <c r="O136" i="2"/>
  <c r="O137" i="2"/>
  <c r="O138" i="2"/>
  <c r="O139" i="2"/>
  <c r="O140" i="2"/>
  <c r="O225" i="2"/>
  <c r="O48" i="2"/>
  <c r="P150" i="2"/>
  <c r="P151" i="2"/>
  <c r="V151" i="2"/>
  <c r="U151" i="2"/>
  <c r="T151" i="2"/>
  <c r="R151" i="2"/>
  <c r="V150" i="2"/>
  <c r="U150" i="2"/>
  <c r="T150" i="2"/>
  <c r="R150" i="2"/>
  <c r="P149" i="2"/>
  <c r="P148" i="2"/>
  <c r="P147" i="2"/>
  <c r="P146" i="2"/>
  <c r="P145" i="2"/>
  <c r="P144" i="2"/>
  <c r="P143" i="2"/>
  <c r="P142" i="2"/>
  <c r="V149" i="2"/>
  <c r="U149" i="2"/>
  <c r="T149" i="2"/>
  <c r="R149" i="2"/>
  <c r="V148" i="2"/>
  <c r="U148" i="2"/>
  <c r="T148" i="2"/>
  <c r="R148" i="2"/>
  <c r="P141" i="2"/>
  <c r="P140" i="2"/>
  <c r="P139" i="2"/>
  <c r="V147" i="2"/>
  <c r="U147" i="2"/>
  <c r="T147" i="2"/>
  <c r="R147" i="2"/>
  <c r="V146" i="2"/>
  <c r="U146" i="2"/>
  <c r="T146" i="2"/>
  <c r="R146" i="2"/>
  <c r="V145" i="2"/>
  <c r="U145" i="2"/>
  <c r="T145" i="2"/>
  <c r="R145" i="2"/>
  <c r="V144" i="2"/>
  <c r="U144" i="2"/>
  <c r="T144" i="2"/>
  <c r="R144" i="2"/>
  <c r="S93" i="2"/>
  <c r="S94" i="2"/>
  <c r="S95" i="2"/>
  <c r="S96" i="2"/>
  <c r="S97" i="2"/>
  <c r="S98" i="2"/>
  <c r="S99" i="2"/>
  <c r="S100" i="2"/>
  <c r="S101" i="2"/>
  <c r="S102" i="2"/>
  <c r="S103" i="2"/>
  <c r="S104" i="2"/>
  <c r="S231" i="2"/>
  <c r="S81" i="2"/>
  <c r="S82" i="2"/>
  <c r="S83" i="2"/>
  <c r="S84" i="2"/>
  <c r="S85" i="2"/>
  <c r="S86" i="2"/>
  <c r="S87" i="2"/>
  <c r="S88" i="2"/>
  <c r="S89" i="2"/>
  <c r="S90" i="2"/>
  <c r="S91" i="2"/>
  <c r="S92" i="2"/>
  <c r="S233" i="2"/>
  <c r="P231" i="2"/>
  <c r="P229" i="2"/>
  <c r="P227" i="2"/>
  <c r="P225" i="2"/>
  <c r="V143" i="2"/>
  <c r="U143" i="2"/>
  <c r="T143" i="2"/>
  <c r="R143" i="2"/>
  <c r="S235" i="2"/>
  <c r="V244" i="2"/>
  <c r="S244" i="2"/>
  <c r="U244" i="2"/>
  <c r="V235" i="2"/>
  <c r="U235" i="2"/>
  <c r="T244" i="2"/>
  <c r="T237" i="2"/>
  <c r="T235" i="2"/>
  <c r="O228" i="2"/>
  <c r="O226" i="2"/>
  <c r="O224" i="2"/>
  <c r="T142" i="2"/>
  <c r="P116" i="2"/>
  <c r="P115" i="2"/>
  <c r="P114" i="2"/>
  <c r="P113" i="2"/>
  <c r="P112" i="2"/>
  <c r="P111" i="2"/>
  <c r="P110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T141" i="2"/>
  <c r="Q48" i="2"/>
  <c r="Q47" i="2"/>
  <c r="P48" i="2"/>
  <c r="T140" i="2"/>
  <c r="T139" i="2"/>
  <c r="T138" i="2"/>
  <c r="T137" i="2"/>
  <c r="T136" i="2"/>
  <c r="N234" i="2"/>
  <c r="G233" i="2"/>
  <c r="G234" i="2"/>
  <c r="E233" i="2"/>
  <c r="E234" i="2"/>
  <c r="D233" i="2"/>
  <c r="D234" i="2"/>
  <c r="C233" i="2"/>
  <c r="C234" i="2"/>
  <c r="B233" i="2"/>
  <c r="B234" i="2"/>
  <c r="T135" i="2"/>
  <c r="T134" i="2"/>
  <c r="T133" i="2"/>
  <c r="R164" i="2"/>
  <c r="R116" i="2"/>
  <c r="R115" i="2"/>
  <c r="R114" i="2"/>
  <c r="R113" i="2"/>
  <c r="R112" i="2"/>
  <c r="R111" i="2"/>
  <c r="R110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T132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T131" i="2"/>
  <c r="T130" i="2"/>
  <c r="T129" i="2"/>
  <c r="Q226" i="2"/>
  <c r="Q225" i="2"/>
  <c r="V164" i="2"/>
  <c r="U164" i="2"/>
  <c r="Q228" i="2"/>
  <c r="Q227" i="2"/>
  <c r="G231" i="2"/>
  <c r="E231" i="2"/>
  <c r="D231" i="2"/>
  <c r="C231" i="2"/>
  <c r="B231" i="2"/>
  <c r="T127" i="2"/>
  <c r="T93" i="2"/>
  <c r="T94" i="2"/>
  <c r="T95" i="2"/>
  <c r="T96" i="2"/>
  <c r="T97" i="2"/>
  <c r="T98" i="2"/>
  <c r="T99" i="2"/>
  <c r="T100" i="2"/>
  <c r="T101" i="2"/>
  <c r="T102" i="2"/>
  <c r="T103" i="2"/>
  <c r="T104" i="2"/>
  <c r="T126" i="2"/>
  <c r="T125" i="2"/>
  <c r="T81" i="2"/>
  <c r="T82" i="2"/>
  <c r="T83" i="2"/>
  <c r="T84" i="2"/>
  <c r="T85" i="2"/>
  <c r="T86" i="2"/>
  <c r="T87" i="2"/>
  <c r="T88" i="2"/>
  <c r="T89" i="2"/>
  <c r="T105" i="2"/>
  <c r="T106" i="2"/>
  <c r="T107" i="2"/>
  <c r="T108" i="2"/>
  <c r="T109" i="2"/>
  <c r="T110" i="2"/>
  <c r="T111" i="2"/>
  <c r="T112" i="2"/>
  <c r="T113" i="2"/>
  <c r="T124" i="2"/>
  <c r="T123" i="2"/>
  <c r="R232" i="2"/>
  <c r="R234" i="2"/>
  <c r="T122" i="2"/>
  <c r="T120" i="2"/>
  <c r="T119" i="2"/>
  <c r="V233" i="2"/>
  <c r="U233" i="2"/>
  <c r="N232" i="2"/>
  <c r="G232" i="2"/>
  <c r="E232" i="2"/>
  <c r="D232" i="2"/>
  <c r="C232" i="2"/>
  <c r="B232" i="2"/>
  <c r="V231" i="2"/>
  <c r="U231" i="2"/>
  <c r="T121" i="2"/>
  <c r="T128" i="2"/>
  <c r="T117" i="2"/>
  <c r="T118" i="2"/>
  <c r="S236" i="2"/>
  <c r="T92" i="2"/>
  <c r="V116" i="2"/>
  <c r="U116" i="2"/>
  <c r="T116" i="2"/>
  <c r="T115" i="2"/>
  <c r="T114" i="2"/>
  <c r="T91" i="2"/>
  <c r="T90" i="2"/>
  <c r="V114" i="2"/>
  <c r="U114" i="2"/>
  <c r="V115" i="2"/>
  <c r="U115" i="2"/>
  <c r="S34" i="2"/>
  <c r="U34" i="2"/>
  <c r="S10" i="2"/>
  <c r="S24" i="2"/>
  <c r="U24" i="2"/>
  <c r="S23" i="2"/>
  <c r="U23" i="2"/>
  <c r="S22" i="2"/>
  <c r="U22" i="2"/>
  <c r="S21" i="2"/>
  <c r="U21" i="2"/>
  <c r="S20" i="2"/>
  <c r="U20" i="2"/>
  <c r="S19" i="2"/>
  <c r="U19" i="2"/>
  <c r="S18" i="2"/>
  <c r="U18" i="2"/>
  <c r="S17" i="2"/>
  <c r="U17" i="2"/>
  <c r="S16" i="2"/>
  <c r="U16" i="2"/>
  <c r="S15" i="2"/>
  <c r="U15" i="2"/>
  <c r="S14" i="2"/>
  <c r="U14" i="2"/>
  <c r="S13" i="2"/>
  <c r="U13" i="2"/>
  <c r="S12" i="2"/>
  <c r="U12" i="2"/>
  <c r="S11" i="2"/>
  <c r="U11" i="2"/>
  <c r="U10" i="2"/>
  <c r="S80" i="2"/>
  <c r="S79" i="2"/>
  <c r="S78" i="2"/>
  <c r="S77" i="2"/>
  <c r="S76" i="2"/>
  <c r="S75" i="2"/>
  <c r="S74" i="2"/>
  <c r="S73" i="2"/>
  <c r="S72" i="2"/>
  <c r="S71" i="2"/>
  <c r="S70" i="2"/>
  <c r="S69" i="2"/>
  <c r="U113" i="2"/>
  <c r="U112" i="2"/>
  <c r="U111" i="2"/>
  <c r="U110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V104" i="2"/>
  <c r="V103" i="2"/>
  <c r="V102" i="2"/>
  <c r="V101" i="2"/>
  <c r="V100" i="2"/>
  <c r="V99" i="2"/>
  <c r="V98" i="2"/>
  <c r="V97" i="2"/>
  <c r="V96" i="2"/>
  <c r="V95" i="2"/>
  <c r="V94" i="2"/>
  <c r="V93" i="2"/>
  <c r="V110" i="2"/>
  <c r="V108" i="2"/>
  <c r="V107" i="2"/>
  <c r="V106" i="2"/>
  <c r="V105" i="2"/>
  <c r="V112" i="2"/>
  <c r="V111" i="2"/>
  <c r="V113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S40" i="2"/>
  <c r="U40" i="2"/>
  <c r="S39" i="2"/>
  <c r="U39" i="2"/>
  <c r="S38" i="2"/>
  <c r="U38" i="2"/>
  <c r="S37" i="2"/>
  <c r="U37" i="2"/>
  <c r="S36" i="2"/>
  <c r="U36" i="2"/>
  <c r="S35" i="2"/>
  <c r="U35" i="2"/>
  <c r="S33" i="2"/>
  <c r="U33" i="2"/>
  <c r="S32" i="2"/>
  <c r="U32" i="2"/>
  <c r="S31" i="2"/>
  <c r="U31" i="2"/>
  <c r="S30" i="2"/>
  <c r="U30" i="2"/>
  <c r="S29" i="2"/>
  <c r="U29" i="2"/>
  <c r="S28" i="2"/>
  <c r="U28" i="2"/>
  <c r="S27" i="2"/>
  <c r="U27" i="2"/>
  <c r="S26" i="2"/>
  <c r="U26" i="2"/>
  <c r="S25" i="2"/>
  <c r="U25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R130" i="2"/>
  <c r="V130" i="2"/>
  <c r="U130" i="2"/>
  <c r="R129" i="2"/>
  <c r="V129" i="2"/>
  <c r="U129" i="2"/>
  <c r="P129" i="2"/>
  <c r="P117" i="2"/>
  <c r="R117" i="2"/>
  <c r="V117" i="2"/>
  <c r="U117" i="2"/>
  <c r="P130" i="2"/>
  <c r="P118" i="2"/>
  <c r="R118" i="2"/>
  <c r="V118" i="2"/>
  <c r="U118" i="2"/>
  <c r="V142" i="2"/>
  <c r="U142" i="2"/>
  <c r="R142" i="2"/>
  <c r="N224" i="2"/>
  <c r="P138" i="2"/>
  <c r="P137" i="2"/>
  <c r="P136" i="2"/>
  <c r="P135" i="2"/>
  <c r="P134" i="2"/>
  <c r="P133" i="2"/>
  <c r="P132" i="2"/>
  <c r="P131" i="2"/>
  <c r="P128" i="2"/>
  <c r="P127" i="2"/>
  <c r="P126" i="2"/>
  <c r="P125" i="2"/>
  <c r="P124" i="2"/>
  <c r="P123" i="2"/>
  <c r="P122" i="2"/>
  <c r="P120" i="2"/>
  <c r="P119" i="2"/>
  <c r="V141" i="2"/>
  <c r="U141" i="2"/>
  <c r="R141" i="2"/>
  <c r="R224" i="2"/>
  <c r="G224" i="2"/>
  <c r="E224" i="2"/>
  <c r="D224" i="2"/>
  <c r="C224" i="2"/>
  <c r="B224" i="2"/>
  <c r="V223" i="2"/>
  <c r="V140" i="2"/>
  <c r="U140" i="2"/>
  <c r="R140" i="2"/>
  <c r="V139" i="2"/>
  <c r="U139" i="2"/>
  <c r="R139" i="2"/>
  <c r="V138" i="2"/>
  <c r="U138" i="2"/>
  <c r="R138" i="2"/>
  <c r="V137" i="2"/>
  <c r="U137" i="2"/>
  <c r="R137" i="2"/>
  <c r="V136" i="2"/>
  <c r="U136" i="2"/>
  <c r="R136" i="2"/>
  <c r="N226" i="2"/>
  <c r="G226" i="2"/>
  <c r="E226" i="2"/>
  <c r="D226" i="2"/>
  <c r="C226" i="2"/>
  <c r="N228" i="2"/>
  <c r="V135" i="2"/>
  <c r="U135" i="2"/>
  <c r="R135" i="2"/>
  <c r="V134" i="2"/>
  <c r="U134" i="2"/>
  <c r="R134" i="2"/>
  <c r="V133" i="2"/>
  <c r="U133" i="2"/>
  <c r="R133" i="2"/>
  <c r="R132" i="2"/>
  <c r="R131" i="2"/>
  <c r="R128" i="2"/>
  <c r="R127" i="2"/>
  <c r="R126" i="2"/>
  <c r="R125" i="2"/>
  <c r="R124" i="2"/>
  <c r="R123" i="2"/>
  <c r="R122" i="2"/>
  <c r="R121" i="2"/>
  <c r="R120" i="2"/>
  <c r="R119" i="2"/>
  <c r="V132" i="2"/>
  <c r="U132" i="2"/>
  <c r="V131" i="2"/>
  <c r="U131" i="2"/>
  <c r="R226" i="2"/>
  <c r="V225" i="2"/>
  <c r="U225" i="2"/>
  <c r="V127" i="2"/>
  <c r="U127" i="2"/>
  <c r="V126" i="2"/>
  <c r="U126" i="2"/>
  <c r="V125" i="2"/>
  <c r="U125" i="2"/>
  <c r="V124" i="2"/>
  <c r="U124" i="2"/>
  <c r="V123" i="2"/>
  <c r="U123" i="2"/>
  <c r="R228" i="2"/>
  <c r="V122" i="2"/>
  <c r="U122" i="2"/>
  <c r="V120" i="2"/>
  <c r="U120" i="2"/>
  <c r="V119" i="2"/>
  <c r="U119" i="2"/>
  <c r="V227" i="2"/>
  <c r="U227" i="2"/>
  <c r="V128" i="2"/>
  <c r="U128" i="2"/>
  <c r="V121" i="2"/>
  <c r="U121" i="2"/>
  <c r="D228" i="2"/>
  <c r="C228" i="2"/>
  <c r="B228" i="2"/>
  <c r="G228" i="2"/>
  <c r="E228" i="2"/>
  <c r="B226" i="2"/>
  <c r="U223" i="2"/>
  <c r="P109" i="2"/>
  <c r="Q46" i="2"/>
  <c r="P47" i="2"/>
  <c r="P46" i="2"/>
  <c r="R109" i="2"/>
  <c r="C230" i="2"/>
  <c r="D230" i="2"/>
  <c r="E230" i="2"/>
  <c r="G230" i="2"/>
  <c r="N230" i="2"/>
  <c r="R230" i="2"/>
  <c r="V229" i="2"/>
  <c r="U229" i="2"/>
  <c r="B230" i="2"/>
  <c r="P236" i="2"/>
  <c r="U236" i="2"/>
  <c r="U109" i="2"/>
  <c r="V109" i="2"/>
  <c r="V236" i="2"/>
  <c r="T236" i="2"/>
  <c r="P121" i="2"/>
  <c r="V237" i="2"/>
  <c r="S237" i="2"/>
  <c r="U237" i="2"/>
</calcChain>
</file>

<file path=xl/sharedStrings.xml><?xml version="1.0" encoding="utf-8"?>
<sst xmlns="http://schemas.openxmlformats.org/spreadsheetml/2006/main" count="356" uniqueCount="245">
  <si>
    <r>
      <t xml:space="preserve">1997 </t>
    </r>
    <r>
      <rPr>
        <b/>
        <sz val="9"/>
        <rFont val="Arial"/>
      </rPr>
      <t>Total</t>
    </r>
  </si>
  <si>
    <r>
      <t xml:space="preserve">1998 </t>
    </r>
    <r>
      <rPr>
        <b/>
        <sz val="9"/>
        <rFont val="Arial"/>
      </rPr>
      <t>Total</t>
    </r>
  </si>
  <si>
    <t>2010 March</t>
    <phoneticPr fontId="2" type="noConversion"/>
  </si>
  <si>
    <t>2010 May</t>
    <phoneticPr fontId="2" type="noConversion"/>
  </si>
  <si>
    <t>2010 June</t>
    <phoneticPr fontId="2" type="noConversion"/>
  </si>
  <si>
    <t>2010 December</t>
    <phoneticPr fontId="2" type="noConversion"/>
  </si>
  <si>
    <r>
      <t xml:space="preserve">1999 </t>
    </r>
    <r>
      <rPr>
        <b/>
        <sz val="9"/>
        <rFont val="Arial"/>
      </rPr>
      <t>Total</t>
    </r>
  </si>
  <si>
    <r>
      <t xml:space="preserve">2000 </t>
    </r>
    <r>
      <rPr>
        <b/>
        <sz val="9"/>
        <rFont val="Arial"/>
      </rPr>
      <t>Total</t>
    </r>
  </si>
  <si>
    <r>
      <t xml:space="preserve">2001 </t>
    </r>
    <r>
      <rPr>
        <b/>
        <sz val="9"/>
        <rFont val="Arial"/>
      </rPr>
      <t>Total</t>
    </r>
  </si>
  <si>
    <r>
      <t xml:space="preserve">2002 </t>
    </r>
    <r>
      <rPr>
        <b/>
        <sz val="9"/>
        <rFont val="Arial"/>
      </rPr>
      <t>Total</t>
    </r>
  </si>
  <si>
    <r>
      <t xml:space="preserve">2003 </t>
    </r>
    <r>
      <rPr>
        <b/>
        <sz val="9"/>
        <rFont val="Arial"/>
      </rPr>
      <t>Total</t>
    </r>
  </si>
  <si>
    <r>
      <t xml:space="preserve">2004 </t>
    </r>
    <r>
      <rPr>
        <b/>
        <sz val="9"/>
        <rFont val="Arial"/>
      </rPr>
      <t>Total</t>
    </r>
  </si>
  <si>
    <r>
      <t xml:space="preserve">2005 </t>
    </r>
    <r>
      <rPr>
        <b/>
        <sz val="9"/>
        <rFont val="Arial"/>
      </rPr>
      <t>Total</t>
    </r>
  </si>
  <si>
    <r>
      <t xml:space="preserve">2006 </t>
    </r>
    <r>
      <rPr>
        <b/>
        <sz val="9"/>
        <rFont val="Arial"/>
      </rPr>
      <t>Total</t>
    </r>
  </si>
  <si>
    <r>
      <t xml:space="preserve">2007 </t>
    </r>
    <r>
      <rPr>
        <b/>
        <sz val="9"/>
        <rFont val="Arial"/>
      </rPr>
      <t>Total</t>
    </r>
  </si>
  <si>
    <t>2013 February</t>
  </si>
  <si>
    <t>2013 March</t>
  </si>
  <si>
    <t>3-Yr ∆</t>
  </si>
  <si>
    <r>
      <t xml:space="preserve">2008 </t>
    </r>
    <r>
      <rPr>
        <b/>
        <sz val="9"/>
        <rFont val="Arial"/>
      </rPr>
      <t>Total</t>
    </r>
  </si>
  <si>
    <t>2009 May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</si>
  <si>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</si>
  <si>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</si>
  <si>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</si>
  <si>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</si>
  <si>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</si>
  <si>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</si>
  <si>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</si>
  <si>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</si>
  <si>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2011 January</t>
    <phoneticPr fontId="2" type="noConversion"/>
  </si>
  <si>
    <t>2011 February</t>
    <phoneticPr fontId="2" type="noConversion"/>
  </si>
  <si>
    <t>2011 March</t>
    <phoneticPr fontId="2" type="noConversion"/>
  </si>
  <si>
    <t>2010 January</t>
    <phoneticPr fontId="2" type="noConversion"/>
  </si>
  <si>
    <t>2010 February</t>
    <phoneticPr fontId="2" type="noConversion"/>
  </si>
  <si>
    <t>2010 April</t>
    <phoneticPr fontId="2" type="noConversion"/>
  </si>
  <si>
    <t>2009 January</t>
  </si>
  <si>
    <t>2009 February</t>
  </si>
  <si>
    <t>2009 April</t>
    <phoneticPr fontId="2" type="noConversion"/>
  </si>
  <si>
    <t>Natural Gas</t>
  </si>
  <si>
    <t>Other Gases</t>
  </si>
  <si>
    <t>2010 September</t>
    <phoneticPr fontId="2" type="noConversion"/>
  </si>
  <si>
    <t>Energy Information Administration</t>
  </si>
  <si>
    <t>2011 June</t>
    <phoneticPr fontId="2" type="noConversion"/>
  </si>
  <si>
    <t>2012 May</t>
  </si>
  <si>
    <t>May 2009 Monthly Energy Review</t>
  </si>
  <si>
    <t>2011 November</t>
    <phoneticPr fontId="2" type="noConversion"/>
  </si>
  <si>
    <t>2009 March</t>
    <phoneticPr fontId="2" type="noConversion"/>
  </si>
  <si>
    <t>Note: Information about data precision and revisions.</t>
  </si>
  <si>
    <t>2011 September</t>
    <phoneticPr fontId="2" type="noConversion"/>
  </si>
  <si>
    <t>Release Date: May 26, 2009</t>
  </si>
  <si>
    <t>Next Update: Last week of June 2009</t>
  </si>
  <si>
    <t>2009 September</t>
    <phoneticPr fontId="2" type="noConversion"/>
  </si>
  <si>
    <t>2013 April</t>
  </si>
  <si>
    <t>Table 7.2a. Electricity Net Generation: Total (All Sectors)</t>
  </si>
  <si>
    <t>Year</t>
  </si>
  <si>
    <t>Waste</t>
  </si>
  <si>
    <t>Wind</t>
  </si>
  <si>
    <t>(GWh)</t>
  </si>
  <si>
    <t>N/A</t>
  </si>
  <si>
    <t>Coal</t>
    <phoneticPr fontId="2" type="noConversion"/>
  </si>
  <si>
    <t xml:space="preserve"> Total</t>
    <phoneticPr fontId="2" type="noConversion"/>
  </si>
  <si>
    <t>2006 January</t>
  </si>
  <si>
    <t>2006 February</t>
  </si>
  <si>
    <t>2009 August</t>
    <phoneticPr fontId="2" type="noConversion"/>
  </si>
  <si>
    <t>2006 March</t>
  </si>
  <si>
    <t>2006 April</t>
  </si>
  <si>
    <t>2006 May</t>
  </si>
  <si>
    <t>2006 June</t>
  </si>
  <si>
    <t>2006 July</t>
  </si>
  <si>
    <t>2006 August</t>
  </si>
  <si>
    <t>2012 February</t>
    <phoneticPr fontId="2" type="noConversion"/>
  </si>
  <si>
    <t>Misc</t>
    <phoneticPr fontId="2" type="noConversion"/>
  </si>
  <si>
    <t>(GWh)</t>
    <phoneticPr fontId="2" type="noConversion"/>
  </si>
  <si>
    <t>2009 December</t>
    <phoneticPr fontId="2" type="noConversion"/>
  </si>
  <si>
    <t>2006 September</t>
  </si>
  <si>
    <t>2006 October</t>
  </si>
  <si>
    <t>2006 November</t>
  </si>
  <si>
    <t>2006 December</t>
  </si>
  <si>
    <t>2009 July</t>
    <phoneticPr fontId="2" type="noConversion"/>
  </si>
  <si>
    <t>2007 January</t>
  </si>
  <si>
    <t>2007 February</t>
  </si>
  <si>
    <t>2007 March</t>
  </si>
  <si>
    <t>2007 April</t>
  </si>
  <si>
    <t>2007 May</t>
  </si>
  <si>
    <t>2012 December</t>
  </si>
  <si>
    <t>2007 June</t>
  </si>
  <si>
    <t>2007 July</t>
  </si>
  <si>
    <r>
      <t xml:space="preserve">2011 </t>
    </r>
    <r>
      <rPr>
        <b/>
        <sz val="9"/>
        <rFont val="Arial"/>
      </rPr>
      <t>Total</t>
    </r>
  </si>
  <si>
    <t>2011 December</t>
    <phoneticPr fontId="2" type="noConversion"/>
  </si>
  <si>
    <t>2011 May</t>
    <phoneticPr fontId="2" type="noConversion"/>
  </si>
  <si>
    <t>2007 August</t>
  </si>
  <si>
    <t>2012 October</t>
  </si>
  <si>
    <t>non-Carbon</t>
    <phoneticPr fontId="2" type="noConversion"/>
  </si>
  <si>
    <t>Coal %</t>
    <phoneticPr fontId="2" type="noConversion"/>
  </si>
  <si>
    <t>2012 June</t>
  </si>
  <si>
    <t>2012 August</t>
  </si>
  <si>
    <t>2007 September</t>
  </si>
  <si>
    <t>2007 October</t>
  </si>
  <si>
    <t>2007 November</t>
  </si>
  <si>
    <t>2009 November</t>
    <phoneticPr fontId="2" type="noConversion"/>
  </si>
  <si>
    <t>2007 December</t>
  </si>
  <si>
    <t>2008 January</t>
  </si>
  <si>
    <t>2011 August</t>
    <phoneticPr fontId="2" type="noConversion"/>
  </si>
  <si>
    <t>2008 February</t>
  </si>
  <si>
    <t>2008 March</t>
  </si>
  <si>
    <t>2010 November</t>
    <phoneticPr fontId="2" type="noConversion"/>
  </si>
  <si>
    <t>2008 April</t>
  </si>
  <si>
    <t>Oil</t>
    <phoneticPr fontId="2" type="noConversion"/>
  </si>
  <si>
    <t>Nuclear</t>
    <phoneticPr fontId="2" type="noConversion"/>
  </si>
  <si>
    <t>2012 March</t>
    <phoneticPr fontId="2" type="noConversion"/>
  </si>
  <si>
    <t>2009 June</t>
    <phoneticPr fontId="2" type="noConversion"/>
  </si>
  <si>
    <t>CO2 Intensity</t>
    <phoneticPr fontId="2" type="noConversion"/>
  </si>
  <si>
    <t>Pumped Storage</t>
    <phoneticPr fontId="2" type="noConversion"/>
  </si>
  <si>
    <t>Hydro</t>
    <phoneticPr fontId="2" type="noConversion"/>
  </si>
  <si>
    <t>Geo-thermal</t>
    <phoneticPr fontId="2" type="noConversion"/>
  </si>
  <si>
    <t>2009 October</t>
    <phoneticPr fontId="2" type="noConversion"/>
  </si>
  <si>
    <t>2010 July</t>
    <phoneticPr fontId="2" type="noConversion"/>
  </si>
  <si>
    <t>2010 August</t>
    <phoneticPr fontId="2" type="noConversion"/>
  </si>
  <si>
    <t>Renewable</t>
    <phoneticPr fontId="2" type="noConversion"/>
  </si>
  <si>
    <r>
      <t xml:space="preserve">2009 </t>
    </r>
    <r>
      <rPr>
        <b/>
        <sz val="9"/>
        <rFont val="Arial"/>
      </rPr>
      <t>Total</t>
    </r>
    <phoneticPr fontId="2" type="noConversion"/>
  </si>
  <si>
    <r>
      <t xml:space="preserve">2010 </t>
    </r>
    <r>
      <rPr>
        <b/>
        <sz val="9"/>
        <rFont val="Arial"/>
      </rPr>
      <t>Total</t>
    </r>
    <phoneticPr fontId="2" type="noConversion"/>
  </si>
  <si>
    <t>CO2</t>
    <phoneticPr fontId="2" type="noConversion"/>
  </si>
  <si>
    <r>
      <t xml:space="preserve">1973 </t>
    </r>
    <r>
      <rPr>
        <b/>
        <sz val="9"/>
        <rFont val="Arial"/>
      </rPr>
      <t>Total</t>
    </r>
  </si>
  <si>
    <r>
      <t xml:space="preserve">1974 </t>
    </r>
    <r>
      <rPr>
        <b/>
        <sz val="9"/>
        <rFont val="Arial"/>
      </rPr>
      <t>Total</t>
    </r>
  </si>
  <si>
    <r>
      <t xml:space="preserve">1975 </t>
    </r>
    <r>
      <rPr>
        <b/>
        <sz val="9"/>
        <rFont val="Arial"/>
      </rPr>
      <t>Total</t>
    </r>
  </si>
  <si>
    <r>
      <t xml:space="preserve">1976 </t>
    </r>
    <r>
      <rPr>
        <b/>
        <sz val="9"/>
        <rFont val="Arial"/>
      </rPr>
      <t>Total</t>
    </r>
  </si>
  <si>
    <r>
      <t xml:space="preserve">1977 </t>
    </r>
    <r>
      <rPr>
        <b/>
        <sz val="9"/>
        <rFont val="Arial"/>
      </rPr>
      <t>Total</t>
    </r>
  </si>
  <si>
    <t>2012 January</t>
    <phoneticPr fontId="2" type="noConversion"/>
  </si>
  <si>
    <r>
      <t xml:space="preserve">2012 </t>
    </r>
    <r>
      <rPr>
        <b/>
        <sz val="9"/>
        <rFont val="Arial"/>
      </rPr>
      <t>Total</t>
    </r>
    <phoneticPr fontId="2" type="noConversion"/>
  </si>
  <si>
    <t>2013 January</t>
  </si>
  <si>
    <r>
      <t xml:space="preserve">2013 </t>
    </r>
    <r>
      <rPr>
        <b/>
        <sz val="9"/>
        <rFont val="Arial"/>
      </rPr>
      <t>Total</t>
    </r>
  </si>
  <si>
    <r>
      <t xml:space="preserve">1978 </t>
    </r>
    <r>
      <rPr>
        <b/>
        <sz val="9"/>
        <rFont val="Arial"/>
      </rPr>
      <t>Total</t>
    </r>
  </si>
  <si>
    <r>
      <t xml:space="preserve">1979 </t>
    </r>
    <r>
      <rPr>
        <b/>
        <sz val="9"/>
        <rFont val="Arial"/>
      </rPr>
      <t>Total</t>
    </r>
  </si>
  <si>
    <r>
      <t xml:space="preserve">1980 </t>
    </r>
    <r>
      <rPr>
        <b/>
        <sz val="9"/>
        <rFont val="Arial"/>
      </rPr>
      <t>Total</t>
    </r>
  </si>
  <si>
    <r>
      <t xml:space="preserve">1981 </t>
    </r>
    <r>
      <rPr>
        <b/>
        <sz val="9"/>
        <rFont val="Arial"/>
      </rPr>
      <t>Total</t>
    </r>
  </si>
  <si>
    <r>
      <t xml:space="preserve">1982 </t>
    </r>
    <r>
      <rPr>
        <b/>
        <sz val="9"/>
        <rFont val="Arial"/>
      </rPr>
      <t>Total</t>
    </r>
  </si>
  <si>
    <t>2012 November</t>
  </si>
  <si>
    <t>2011 April</t>
    <phoneticPr fontId="2" type="noConversion"/>
  </si>
  <si>
    <r>
      <t xml:space="preserve">1983 </t>
    </r>
    <r>
      <rPr>
        <b/>
        <sz val="9"/>
        <rFont val="Arial"/>
      </rPr>
      <t>Total</t>
    </r>
  </si>
  <si>
    <r>
      <t xml:space="preserve">1984 </t>
    </r>
    <r>
      <rPr>
        <b/>
        <sz val="9"/>
        <rFont val="Arial"/>
      </rPr>
      <t>Total</t>
    </r>
  </si>
  <si>
    <r>
      <t xml:space="preserve">1985 </t>
    </r>
    <r>
      <rPr>
        <b/>
        <sz val="9"/>
        <rFont val="Arial"/>
      </rPr>
      <t>Total</t>
    </r>
  </si>
  <si>
    <t>2012 April</t>
  </si>
  <si>
    <t>2012 September</t>
  </si>
  <si>
    <t>1-Yr ∆</t>
  </si>
  <si>
    <t>2-Yr ∆</t>
  </si>
  <si>
    <r>
      <t>CO</t>
    </r>
    <r>
      <rPr>
        <sz val="8"/>
        <rFont val="Arial"/>
        <family val="2"/>
      </rPr>
      <t>2</t>
    </r>
  </si>
  <si>
    <r>
      <t xml:space="preserve">1986 </t>
    </r>
    <r>
      <rPr>
        <b/>
        <sz val="9"/>
        <rFont val="Arial"/>
      </rPr>
      <t>Total</t>
    </r>
  </si>
  <si>
    <r>
      <t xml:space="preserve">1987 </t>
    </r>
    <r>
      <rPr>
        <b/>
        <sz val="9"/>
        <rFont val="Arial"/>
      </rPr>
      <t>Total</t>
    </r>
  </si>
  <si>
    <t>2012 July</t>
  </si>
  <si>
    <r>
      <t xml:space="preserve">1988 </t>
    </r>
    <r>
      <rPr>
        <b/>
        <sz val="9"/>
        <rFont val="Arial"/>
      </rPr>
      <t>Total</t>
    </r>
  </si>
  <si>
    <r>
      <t xml:space="preserve">1989 </t>
    </r>
    <r>
      <rPr>
        <b/>
        <sz val="9"/>
        <rFont val="Arial"/>
      </rPr>
      <t>Total</t>
    </r>
  </si>
  <si>
    <r>
      <t xml:space="preserve">1990 </t>
    </r>
    <r>
      <rPr>
        <b/>
        <sz val="9"/>
        <rFont val="Arial"/>
      </rPr>
      <t>Total</t>
    </r>
  </si>
  <si>
    <r>
      <t xml:space="preserve">1991 </t>
    </r>
    <r>
      <rPr>
        <b/>
        <sz val="9"/>
        <rFont val="Arial"/>
      </rPr>
      <t>Total</t>
    </r>
  </si>
  <si>
    <r>
      <t xml:space="preserve">1992 </t>
    </r>
    <r>
      <rPr>
        <b/>
        <sz val="9"/>
        <rFont val="Arial"/>
      </rPr>
      <t>Total</t>
    </r>
  </si>
  <si>
    <t>2010 October</t>
    <phoneticPr fontId="2" type="noConversion"/>
  </si>
  <si>
    <r>
      <t xml:space="preserve">1993 </t>
    </r>
    <r>
      <rPr>
        <b/>
        <sz val="9"/>
        <rFont val="Arial"/>
      </rPr>
      <t>Total</t>
    </r>
  </si>
  <si>
    <t>2011 July</t>
    <phoneticPr fontId="2" type="noConversion"/>
  </si>
  <si>
    <r>
      <t xml:space="preserve">1994 </t>
    </r>
    <r>
      <rPr>
        <b/>
        <sz val="9"/>
        <rFont val="Arial"/>
      </rPr>
      <t>Total</t>
    </r>
  </si>
  <si>
    <t>2011 October</t>
    <phoneticPr fontId="2" type="noConversion"/>
  </si>
  <si>
    <r>
      <t xml:space="preserve">1995 </t>
    </r>
    <r>
      <rPr>
        <b/>
        <sz val="9"/>
        <rFont val="Arial"/>
      </rPr>
      <t>Total</t>
    </r>
  </si>
  <si>
    <r>
      <t xml:space="preserve">1996 </t>
    </r>
    <r>
      <rPr>
        <b/>
        <sz val="9"/>
        <rFont val="Arial"/>
      </rPr>
      <t>Total</t>
    </r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</si>
  <si>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</si>
  <si>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</si>
  <si>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</si>
  <si>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</si>
  <si>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</si>
  <si>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</si>
  <si>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</si>
  <si>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</si>
  <si>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2014 January</t>
  </si>
  <si>
    <r>
      <t xml:space="preserve">2014 </t>
    </r>
    <r>
      <rPr>
        <b/>
        <sz val="9"/>
        <rFont val="Arial"/>
      </rPr>
      <t>Total</t>
    </r>
  </si>
  <si>
    <t>2014 February</t>
  </si>
  <si>
    <t>2014 March</t>
  </si>
  <si>
    <t>2014 April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</si>
  <si>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</si>
  <si>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</si>
  <si>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</si>
  <si>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</si>
  <si>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</si>
  <si>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</si>
  <si>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</si>
  <si>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</si>
  <si>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2015 January</t>
  </si>
  <si>
    <r>
      <t xml:space="preserve">2015 </t>
    </r>
    <r>
      <rPr>
        <b/>
        <sz val="9"/>
        <rFont val="Arial"/>
      </rPr>
      <t>Total</t>
    </r>
  </si>
  <si>
    <t>2015 February</t>
  </si>
  <si>
    <t>CO2 ∆</t>
  </si>
  <si>
    <t>CO2 3y ∆</t>
  </si>
  <si>
    <t>2015 March</t>
  </si>
  <si>
    <t>2015 April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</si>
  <si>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</si>
  <si>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</si>
  <si>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</si>
  <si>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</si>
  <si>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</si>
  <si>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</si>
  <si>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</si>
  <si>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</si>
  <si>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2016 January</t>
  </si>
  <si>
    <r>
      <t xml:space="preserve">2016 </t>
    </r>
    <r>
      <rPr>
        <b/>
        <sz val="9"/>
        <rFont val="Arial"/>
      </rPr>
      <t>Total</t>
    </r>
  </si>
  <si>
    <t>2016 February</t>
  </si>
  <si>
    <t>2016 March</t>
  </si>
  <si>
    <t>Renewable</t>
  </si>
  <si>
    <t>2016 April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</si>
  <si>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</si>
  <si>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</si>
  <si>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</si>
  <si>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</si>
  <si>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</si>
  <si>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</si>
  <si>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</si>
  <si>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</si>
  <si>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2017 January</t>
  </si>
  <si>
    <r>
      <t xml:space="preserve">2017 </t>
    </r>
    <r>
      <rPr>
        <b/>
        <sz val="9"/>
        <rFont val="Arial"/>
      </rPr>
      <t>Total</t>
    </r>
  </si>
  <si>
    <t>2017 February</t>
  </si>
  <si>
    <t>Wood</t>
  </si>
  <si>
    <t>2017 March</t>
  </si>
  <si>
    <t>2017 April</t>
  </si>
  <si>
    <t>2017 May</t>
  </si>
  <si>
    <t>2017 June</t>
  </si>
  <si>
    <t>2017 July</t>
  </si>
  <si>
    <t>wind+sun</t>
  </si>
  <si>
    <t>growth rate</t>
  </si>
  <si>
    <t>10-year</t>
  </si>
  <si>
    <t>annual</t>
  </si>
  <si>
    <t>Renewables</t>
  </si>
  <si>
    <t>2017 August</t>
  </si>
  <si>
    <t>2017 September</t>
  </si>
  <si>
    <t>10-yr  µ ∆ or</t>
  </si>
  <si>
    <t>2017 October</t>
  </si>
  <si>
    <t>2017 November</t>
  </si>
  <si>
    <t>Cum Ann CO2</t>
  </si>
  <si>
    <t>2017 December</t>
  </si>
  <si>
    <t>Solar</t>
  </si>
  <si>
    <t>Solar PV Distrib.</t>
  </si>
  <si>
    <t>Solar Thermal</t>
  </si>
  <si>
    <t>Solar PV Central</t>
  </si>
  <si>
    <t>2008, 12 mo</t>
  </si>
  <si>
    <t>2009, 12 mo</t>
  </si>
  <si>
    <t>2010, 12 mo</t>
  </si>
  <si>
    <t>2011, 12 mo</t>
  </si>
  <si>
    <t>2012, 12 mo</t>
  </si>
  <si>
    <t>2013, 12 mo</t>
  </si>
  <si>
    <t>2014, 12 mo</t>
  </si>
  <si>
    <t>2015, 12 mo</t>
  </si>
  <si>
    <t>2016, 12 mo</t>
  </si>
  <si>
    <t>2017, 12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</si>
</sst>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0.000"/>
    <numFmt numFmtId="166" formatCode=".0000"/>
  </numFmts>
  <fonts count="9" x14ac:knownFonts="1">
    <font>
      <sz val="9"/>
      <name val="Helvetica"/>
    </font>
    <font>
      <u/>
      <sz val="9"/>
      <color indexed="12"/>
      <name val="Helvetica"/>
    </font>
    <font>
      <sz val="8"/>
      <name val="Helvetica"/>
    </font>
    <font>
      <sz val="9"/>
      <name val="Arial"/>
    </font>
    <font>
      <i/>
      <sz val="9"/>
      <name val="Arial"/>
    </font>
    <font>
      <u/>
      <sz val="9"/>
      <color indexed="12"/>
      <name val="Arial"/>
      <family val="2"/>
    </font>
    <font>
      <b/>
      <sz val="9"/>
      <name val="Arial"/>
    </font>
    <font>
      <sz val="8"/>
      <name val="Arial"/>
      <family val="2"/>
    </font>
    <font>
      <u/>
      <sz val="9"/>
      <color theme="11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8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2">
    <xf numFmtId="0" fontId="0" fillId="0" borderId="0" xfId="0"/>
    <xf numFmtId="0" fontId="3" fillId="2" borderId="2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10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3" fillId="2" borderId="7" xfId="0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3" fontId="3" fillId="2" borderId="9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10" fontId="3" fillId="2" borderId="9" xfId="0" applyNumberFormat="1" applyFont="1" applyFill="1" applyBorder="1" applyAlignment="1">
      <alignment vertical="center" wrapText="1"/>
    </xf>
    <xf numFmtId="10" fontId="3" fillId="2" borderId="13" xfId="0" applyNumberFormat="1" applyFont="1" applyFill="1" applyBorder="1" applyAlignment="1">
      <alignment vertical="center" wrapText="1"/>
    </xf>
    <xf numFmtId="10" fontId="3" fillId="2" borderId="14" xfId="0" applyNumberFormat="1" applyFont="1" applyFill="1" applyBorder="1" applyAlignment="1">
      <alignment vertical="center" wrapText="1"/>
    </xf>
    <xf numFmtId="10" fontId="3" fillId="2" borderId="16" xfId="0" applyNumberFormat="1" applyFont="1" applyFill="1" applyBorder="1" applyAlignment="1">
      <alignment vertical="center" wrapText="1"/>
    </xf>
    <xf numFmtId="10" fontId="3" fillId="2" borderId="17" xfId="0" applyNumberFormat="1" applyFont="1" applyFill="1" applyBorder="1" applyAlignment="1">
      <alignment vertical="center" wrapText="1"/>
    </xf>
    <xf numFmtId="10" fontId="3" fillId="2" borderId="18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vertical="center" wrapText="1"/>
    </xf>
    <xf numFmtId="3" fontId="3" fillId="2" borderId="19" xfId="0" applyNumberFormat="1" applyFont="1" applyFill="1" applyBorder="1" applyAlignment="1">
      <alignment vertical="center" wrapText="1"/>
    </xf>
    <xf numFmtId="3" fontId="3" fillId="2" borderId="11" xfId="0" applyNumberFormat="1" applyFont="1" applyFill="1" applyBorder="1" applyAlignment="1">
      <alignment vertical="center" wrapText="1"/>
    </xf>
    <xf numFmtId="165" fontId="3" fillId="2" borderId="2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3" fontId="3" fillId="2" borderId="20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3" fontId="3" fillId="2" borderId="15" xfId="0" applyNumberFormat="1" applyFont="1" applyFill="1" applyBorder="1" applyAlignment="1">
      <alignment vertical="center" wrapText="1"/>
    </xf>
    <xf numFmtId="3" fontId="3" fillId="2" borderId="26" xfId="0" applyNumberFormat="1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3" fontId="3" fillId="2" borderId="2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3" fontId="3" fillId="2" borderId="27" xfId="0" applyNumberFormat="1" applyFont="1" applyFill="1" applyBorder="1" applyAlignment="1">
      <alignment vertical="center"/>
    </xf>
    <xf numFmtId="165" fontId="3" fillId="2" borderId="27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10" fontId="3" fillId="2" borderId="12" xfId="0" applyNumberFormat="1" applyFont="1" applyFill="1" applyBorder="1" applyAlignment="1">
      <alignment vertical="center"/>
    </xf>
    <xf numFmtId="10" fontId="3" fillId="2" borderId="11" xfId="0" applyNumberFormat="1" applyFont="1" applyFill="1" applyBorder="1" applyAlignment="1">
      <alignment vertical="center"/>
    </xf>
    <xf numFmtId="10" fontId="3" fillId="2" borderId="18" xfId="0" applyNumberFormat="1" applyFont="1" applyFill="1" applyBorder="1" applyAlignment="1">
      <alignment vertical="center"/>
    </xf>
    <xf numFmtId="10" fontId="3" fillId="2" borderId="16" xfId="0" applyNumberFormat="1" applyFont="1" applyFill="1" applyBorder="1" applyAlignment="1">
      <alignment vertical="center"/>
    </xf>
    <xf numFmtId="10" fontId="3" fillId="2" borderId="27" xfId="0" applyNumberFormat="1" applyFont="1" applyFill="1" applyBorder="1" applyAlignment="1">
      <alignment vertical="center"/>
    </xf>
    <xf numFmtId="3" fontId="3" fillId="2" borderId="16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 wrapText="1"/>
    </xf>
    <xf numFmtId="10" fontId="3" fillId="2" borderId="30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 wrapText="1"/>
    </xf>
    <xf numFmtId="3" fontId="3" fillId="2" borderId="29" xfId="0" applyNumberFormat="1" applyFont="1" applyFill="1" applyBorder="1" applyAlignment="1">
      <alignment vertical="center"/>
    </xf>
    <xf numFmtId="165" fontId="3" fillId="2" borderId="29" xfId="0" applyNumberFormat="1" applyFont="1" applyFill="1" applyBorder="1" applyAlignment="1">
      <alignment vertical="center"/>
    </xf>
    <xf numFmtId="10" fontId="3" fillId="2" borderId="29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0" fontId="3" fillId="2" borderId="0" xfId="0" applyNumberFormat="1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vertical="center"/>
    </xf>
    <xf numFmtId="10" fontId="3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1" applyFont="1" applyFill="1" applyAlignment="1" applyProtection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10" fontId="3" fillId="2" borderId="32" xfId="0" applyNumberFormat="1" applyFont="1" applyFill="1" applyBorder="1" applyAlignment="1">
      <alignment vertical="center"/>
    </xf>
    <xf numFmtId="10" fontId="3" fillId="2" borderId="3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vertical="center" wrapText="1"/>
    </xf>
    <xf numFmtId="10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10" fontId="3" fillId="2" borderId="19" xfId="0" applyNumberFormat="1" applyFont="1" applyFill="1" applyBorder="1" applyAlignment="1">
      <alignment vertical="center"/>
    </xf>
    <xf numFmtId="10" fontId="3" fillId="2" borderId="20" xfId="0" applyNumberFormat="1" applyFont="1" applyFill="1" applyBorder="1" applyAlignment="1">
      <alignment vertical="center"/>
    </xf>
    <xf numFmtId="10" fontId="3" fillId="2" borderId="26" xfId="0" applyNumberFormat="1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166" fontId="3" fillId="2" borderId="20" xfId="0" applyNumberFormat="1" applyFont="1" applyFill="1" applyBorder="1" applyAlignment="1">
      <alignment vertical="center"/>
    </xf>
    <xf numFmtId="166" fontId="3" fillId="2" borderId="27" xfId="0" applyNumberFormat="1" applyFont="1" applyFill="1" applyBorder="1" applyAlignment="1">
      <alignment vertical="center"/>
    </xf>
    <xf numFmtId="166" fontId="3" fillId="2" borderId="0" xfId="0" applyNumberFormat="1" applyFont="1" applyFill="1" applyBorder="1" applyAlignment="1">
      <alignment vertical="center"/>
    </xf>
    <xf numFmtId="166" fontId="3" fillId="2" borderId="0" xfId="0" applyNumberFormat="1" applyFont="1" applyFill="1" applyAlignment="1">
      <alignment vertical="center"/>
    </xf>
    <xf numFmtId="10" fontId="3" fillId="2" borderId="28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10" fontId="3" fillId="2" borderId="6" xfId="0" applyNumberFormat="1" applyFont="1" applyFill="1" applyBorder="1" applyAlignment="1">
      <alignment vertical="center" wrapText="1"/>
    </xf>
    <xf numFmtId="10" fontId="3" fillId="2" borderId="4" xfId="0" applyNumberFormat="1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/>
    </xf>
  </cellXfs>
  <cellStyles count="8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doe.gov/emeu/mer/datauni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5"/>
  <sheetViews>
    <sheetView showGridLines="0" tabSelected="1" topLeftCell="A7" workbookViewId="0">
      <pane xSplit="1" ySplit="4" topLeftCell="E54" activePane="bottomRight" state="frozen"/>
      <selection activeCell="A7" sqref="A7"/>
      <selection pane="topRight" activeCell="B7" sqref="B7"/>
      <selection pane="bottomLeft" activeCell="A11" sqref="A11"/>
      <selection pane="bottomRight" activeCell="J54" sqref="J54"/>
    </sheetView>
  </sheetViews>
  <sheetFormatPr baseColWidth="10" defaultRowHeight="11" x14ac:dyDescent="0"/>
  <cols>
    <col min="1" max="1" width="14.83203125" style="3" customWidth="1"/>
    <col min="2" max="2" width="9.33203125" style="6" customWidth="1"/>
    <col min="3" max="3" width="8" style="6" customWidth="1"/>
    <col min="4" max="4" width="9.1640625" style="6" customWidth="1"/>
    <col min="5" max="5" width="6.6640625" style="6" customWidth="1"/>
    <col min="6" max="6" width="8.1640625" style="6" customWidth="1"/>
    <col min="7" max="7" width="6.83203125" style="6" customWidth="1"/>
    <col min="8" max="8" width="8" style="6" customWidth="1"/>
    <col min="9" max="11" width="7" style="6" customWidth="1"/>
    <col min="12" max="12" width="7.1640625" style="6" customWidth="1"/>
    <col min="13" max="13" width="7.83203125" style="6" customWidth="1"/>
    <col min="14" max="14" width="9.1640625" style="6" customWidth="1"/>
    <col min="15" max="15" width="6.6640625" style="6" customWidth="1"/>
    <col min="16" max="16" width="8.1640625" style="3" customWidth="1"/>
    <col min="17" max="17" width="7" style="3" customWidth="1"/>
    <col min="18" max="18" width="9.6640625" style="3" customWidth="1"/>
    <col min="19" max="20" width="10.1640625" style="3" customWidth="1"/>
    <col min="21" max="21" width="8.33203125" style="3" customWidth="1"/>
    <col min="22" max="22" width="7.33203125" style="3" customWidth="1"/>
    <col min="23" max="25" width="7.1640625" style="6" customWidth="1"/>
    <col min="26" max="26" width="8" style="3" customWidth="1"/>
    <col min="27" max="16384" width="10.83203125" style="3"/>
  </cols>
  <sheetData>
    <row r="1" spans="1:25">
      <c r="A1" s="3" t="s">
        <v>40</v>
      </c>
    </row>
    <row r="2" spans="1:25">
      <c r="A2" s="66" t="s">
        <v>43</v>
      </c>
    </row>
    <row r="3" spans="1:25">
      <c r="A3" s="67" t="s">
        <v>46</v>
      </c>
    </row>
    <row r="4" spans="1:25">
      <c r="A4" s="3" t="s">
        <v>48</v>
      </c>
    </row>
    <row r="5" spans="1:25">
      <c r="A5" s="3" t="s">
        <v>49</v>
      </c>
    </row>
    <row r="7" spans="1:25">
      <c r="A7" s="3" t="s">
        <v>52</v>
      </c>
      <c r="I7" s="6">
        <f>I158</f>
        <v>3287</v>
      </c>
    </row>
    <row r="8" spans="1:25" s="68" customFormat="1" ht="25" customHeight="1">
      <c r="A8" s="61" t="s">
        <v>53</v>
      </c>
      <c r="B8" s="47" t="s">
        <v>58</v>
      </c>
      <c r="C8" s="47" t="s">
        <v>106</v>
      </c>
      <c r="D8" s="47" t="s">
        <v>37</v>
      </c>
      <c r="E8" s="47" t="s">
        <v>38</v>
      </c>
      <c r="F8" s="47" t="s">
        <v>107</v>
      </c>
      <c r="G8" s="47" t="s">
        <v>111</v>
      </c>
      <c r="H8" s="47" t="s">
        <v>112</v>
      </c>
      <c r="I8" s="47" t="s">
        <v>213</v>
      </c>
      <c r="J8" s="47" t="s">
        <v>54</v>
      </c>
      <c r="K8" s="47" t="s">
        <v>113</v>
      </c>
      <c r="L8" s="47" t="s">
        <v>231</v>
      </c>
      <c r="M8" s="47" t="s">
        <v>55</v>
      </c>
      <c r="N8" s="47" t="s">
        <v>59</v>
      </c>
      <c r="O8" s="47" t="s">
        <v>70</v>
      </c>
      <c r="T8" s="68" t="s">
        <v>91</v>
      </c>
      <c r="U8" s="68" t="s">
        <v>110</v>
      </c>
      <c r="V8" s="69"/>
      <c r="W8" s="47" t="s">
        <v>233</v>
      </c>
      <c r="X8" s="47" t="s">
        <v>234</v>
      </c>
      <c r="Y8" s="47" t="s">
        <v>232</v>
      </c>
    </row>
    <row r="9" spans="1:25" ht="24" customHeight="1" thickBot="1">
      <c r="A9" s="62"/>
      <c r="B9" s="48" t="s">
        <v>56</v>
      </c>
      <c r="C9" s="48" t="s">
        <v>56</v>
      </c>
      <c r="D9" s="48" t="s">
        <v>56</v>
      </c>
      <c r="E9" s="48" t="s">
        <v>56</v>
      </c>
      <c r="F9" s="48" t="s">
        <v>56</v>
      </c>
      <c r="G9" s="48" t="s">
        <v>56</v>
      </c>
      <c r="H9" s="48" t="s">
        <v>56</v>
      </c>
      <c r="I9" s="48" t="s">
        <v>56</v>
      </c>
      <c r="J9" s="48" t="s">
        <v>56</v>
      </c>
      <c r="K9" s="48" t="s">
        <v>56</v>
      </c>
      <c r="L9" s="48" t="s">
        <v>56</v>
      </c>
      <c r="M9" s="48" t="s">
        <v>56</v>
      </c>
      <c r="N9" s="48" t="s">
        <v>56</v>
      </c>
      <c r="O9" s="48" t="s">
        <v>71</v>
      </c>
      <c r="P9" s="68" t="s">
        <v>142</v>
      </c>
      <c r="Q9" s="70" t="s">
        <v>226</v>
      </c>
      <c r="R9" s="71" t="s">
        <v>117</v>
      </c>
      <c r="S9" s="71" t="s">
        <v>120</v>
      </c>
      <c r="T9" s="71" t="s">
        <v>229</v>
      </c>
      <c r="U9" s="71"/>
      <c r="V9" s="72" t="s">
        <v>92</v>
      </c>
      <c r="W9" s="48" t="s">
        <v>56</v>
      </c>
      <c r="X9" s="48" t="s">
        <v>56</v>
      </c>
      <c r="Y9" s="48" t="s">
        <v>56</v>
      </c>
    </row>
    <row r="10" spans="1:25" ht="11" customHeight="1">
      <c r="A10" s="1" t="s">
        <v>121</v>
      </c>
      <c r="B10" s="2">
        <v>847651.47</v>
      </c>
      <c r="C10" s="2">
        <v>314342.92599999998</v>
      </c>
      <c r="D10" s="2">
        <v>340858.19199999998</v>
      </c>
      <c r="E10" s="35" t="s">
        <v>57</v>
      </c>
      <c r="F10" s="2">
        <v>83479.463000000003</v>
      </c>
      <c r="G10" s="35" t="s">
        <v>57</v>
      </c>
      <c r="H10" s="2">
        <v>275430.57400000002</v>
      </c>
      <c r="I10" s="2">
        <v>130.40299999999999</v>
      </c>
      <c r="J10" s="2">
        <v>197.89</v>
      </c>
      <c r="K10" s="2">
        <v>1965.713</v>
      </c>
      <c r="L10" s="35" t="s">
        <v>57</v>
      </c>
      <c r="M10" s="35" t="s">
        <v>57</v>
      </c>
      <c r="N10" s="2">
        <f>SUM(B10:M10)+O10</f>
        <v>1864056.6299999997</v>
      </c>
      <c r="O10" s="2">
        <v>-1.0000001639127731E-3</v>
      </c>
      <c r="Q10" s="4" t="s">
        <v>200</v>
      </c>
      <c r="R10" s="5">
        <f>SUM(H10:M10)/N10</f>
        <v>0.14898934695991509</v>
      </c>
      <c r="S10" s="6">
        <f>4*B10+3*C10+2*D10</f>
        <v>5015351.0419999994</v>
      </c>
      <c r="T10" s="5">
        <f>F10/N10+R10</f>
        <v>0.19377310602414483</v>
      </c>
      <c r="U10" s="7">
        <f>S10/N10</f>
        <v>2.6905572294764459</v>
      </c>
      <c r="V10" s="49">
        <f>B10/N10</f>
        <v>0.45473482744995797</v>
      </c>
      <c r="W10" s="35" t="s">
        <v>57</v>
      </c>
      <c r="X10" s="35" t="s">
        <v>57</v>
      </c>
      <c r="Y10" s="35" t="s">
        <v>57</v>
      </c>
    </row>
    <row r="11" spans="1:25" ht="11" customHeight="1">
      <c r="A11" s="14" t="s">
        <v>122</v>
      </c>
      <c r="B11" s="11">
        <v>828432.92099999997</v>
      </c>
      <c r="C11" s="11">
        <v>300930.53700000001</v>
      </c>
      <c r="D11" s="11">
        <v>320065.08799999999</v>
      </c>
      <c r="E11" s="73" t="s">
        <v>57</v>
      </c>
      <c r="F11" s="11">
        <v>113975.74</v>
      </c>
      <c r="G11" s="73" t="s">
        <v>57</v>
      </c>
      <c r="H11" s="11">
        <v>304211.80499999999</v>
      </c>
      <c r="I11" s="11">
        <v>68.522999999999996</v>
      </c>
      <c r="J11" s="11">
        <v>182.154</v>
      </c>
      <c r="K11" s="11">
        <v>2452.636</v>
      </c>
      <c r="L11" s="73" t="s">
        <v>57</v>
      </c>
      <c r="M11" s="73" t="s">
        <v>57</v>
      </c>
      <c r="N11" s="11">
        <f t="shared" ref="N11:N46" si="0">SUM(B11:M11)+O11</f>
        <v>1870319.4040000001</v>
      </c>
      <c r="O11" s="11">
        <v>0</v>
      </c>
      <c r="P11" s="5">
        <f>N11/N10-1</f>
        <v>3.359755223745875E-3</v>
      </c>
      <c r="Q11" s="4"/>
      <c r="R11" s="5">
        <f>SUM(H11:M11)/N11</f>
        <v>0.16409770296111409</v>
      </c>
      <c r="S11" s="6">
        <f>4*B11+3*C11+2*D11</f>
        <v>4856653.4709999999</v>
      </c>
      <c r="T11" s="5">
        <f>F11/N11+R11</f>
        <v>0.22503688787051687</v>
      </c>
      <c r="U11" s="7">
        <f>S11/N11</f>
        <v>2.5966973665638129</v>
      </c>
      <c r="V11" s="49">
        <f>B11/N11</f>
        <v>0.44293660175275601</v>
      </c>
      <c r="W11" s="73" t="s">
        <v>57</v>
      </c>
      <c r="X11" s="73" t="s">
        <v>57</v>
      </c>
      <c r="Y11" s="73" t="s">
        <v>57</v>
      </c>
    </row>
    <row r="12" spans="1:25" ht="11" customHeight="1">
      <c r="A12" s="12" t="s">
        <v>123</v>
      </c>
      <c r="B12" s="9">
        <v>852786.22199999995</v>
      </c>
      <c r="C12" s="9">
        <v>289094.90000000002</v>
      </c>
      <c r="D12" s="9">
        <v>299778.408</v>
      </c>
      <c r="E12" s="74" t="s">
        <v>57</v>
      </c>
      <c r="F12" s="9">
        <v>172505.07500000001</v>
      </c>
      <c r="G12" s="74" t="s">
        <v>57</v>
      </c>
      <c r="H12" s="9">
        <v>303152.67300000001</v>
      </c>
      <c r="I12" s="9">
        <v>17.550999999999998</v>
      </c>
      <c r="J12" s="9">
        <v>173.56800000000001</v>
      </c>
      <c r="K12" s="9">
        <v>3246.172</v>
      </c>
      <c r="L12" s="74" t="s">
        <v>57</v>
      </c>
      <c r="M12" s="74" t="s">
        <v>57</v>
      </c>
      <c r="N12" s="9">
        <f t="shared" si="0"/>
        <v>1920754.5689999999</v>
      </c>
      <c r="O12" s="9">
        <v>0</v>
      </c>
      <c r="P12" s="5">
        <f>N12/N11-1</f>
        <v>2.6966070550375365E-2</v>
      </c>
      <c r="Q12" s="4"/>
      <c r="R12" s="5">
        <f>SUM(H12:M12)/N12</f>
        <v>0.15961954168856649</v>
      </c>
      <c r="S12" s="6">
        <f>4*B12+3*C12+2*D12</f>
        <v>4877986.4039999992</v>
      </c>
      <c r="T12" s="5">
        <f>F12/N12+R12</f>
        <v>0.24943063873560417</v>
      </c>
      <c r="U12" s="7">
        <f>S12/N12</f>
        <v>2.5396198362498854</v>
      </c>
      <c r="V12" s="49">
        <f>B12/N12</f>
        <v>0.44398500243786221</v>
      </c>
      <c r="W12" s="74" t="s">
        <v>57</v>
      </c>
      <c r="X12" s="74" t="s">
        <v>57</v>
      </c>
      <c r="Y12" s="74" t="s">
        <v>57</v>
      </c>
    </row>
    <row r="13" spans="1:25" ht="11" customHeight="1">
      <c r="A13" s="12" t="s">
        <v>124</v>
      </c>
      <c r="B13" s="9">
        <v>944390.99300000002</v>
      </c>
      <c r="C13" s="9">
        <v>319988.136</v>
      </c>
      <c r="D13" s="9">
        <v>294623.91100000002</v>
      </c>
      <c r="E13" s="74" t="s">
        <v>57</v>
      </c>
      <c r="F13" s="9">
        <v>191103.53099999999</v>
      </c>
      <c r="G13" s="74" t="s">
        <v>57</v>
      </c>
      <c r="H13" s="9">
        <v>286924.23800000001</v>
      </c>
      <c r="I13" s="9">
        <v>84.385999999999996</v>
      </c>
      <c r="J13" s="9">
        <v>182.078</v>
      </c>
      <c r="K13" s="9">
        <v>3616.4070000000002</v>
      </c>
      <c r="L13" s="74" t="s">
        <v>57</v>
      </c>
      <c r="M13" s="74" t="s">
        <v>57</v>
      </c>
      <c r="N13" s="9">
        <f t="shared" si="0"/>
        <v>2040913.6789999993</v>
      </c>
      <c r="O13" s="9">
        <v>-1.0000003967434168E-3</v>
      </c>
      <c r="P13" s="5">
        <f>N13/N12-1</f>
        <v>6.2558284092775862E-2</v>
      </c>
      <c r="Q13" s="4"/>
      <c r="R13" s="5">
        <f>SUM(H13:M13)/N13</f>
        <v>0.14248868631351855</v>
      </c>
      <c r="S13" s="6">
        <f>4*B13+3*C13+2*D13</f>
        <v>5326776.2019999996</v>
      </c>
      <c r="T13" s="5">
        <f>F13/N13+R13</f>
        <v>0.23612494979999599</v>
      </c>
      <c r="U13" s="7">
        <f>S13/N13</f>
        <v>2.6099958351055776</v>
      </c>
      <c r="V13" s="49">
        <f>B13/N13</f>
        <v>0.46272951311822746</v>
      </c>
      <c r="W13" s="74" t="s">
        <v>57</v>
      </c>
      <c r="X13" s="74" t="s">
        <v>57</v>
      </c>
      <c r="Y13" s="74" t="s">
        <v>57</v>
      </c>
    </row>
    <row r="14" spans="1:25" ht="11" customHeight="1">
      <c r="A14" s="12" t="s">
        <v>125</v>
      </c>
      <c r="B14" s="9">
        <v>985218.59600000002</v>
      </c>
      <c r="C14" s="9">
        <v>358178.82199999999</v>
      </c>
      <c r="D14" s="9">
        <v>305504.859</v>
      </c>
      <c r="E14" s="74" t="s">
        <v>57</v>
      </c>
      <c r="F14" s="9">
        <v>250883.283</v>
      </c>
      <c r="G14" s="74" t="s">
        <v>57</v>
      </c>
      <c r="H14" s="9">
        <v>223598.68700000001</v>
      </c>
      <c r="I14" s="9">
        <v>307.63400000000001</v>
      </c>
      <c r="J14" s="9">
        <v>173.27099999999999</v>
      </c>
      <c r="K14" s="9">
        <v>3582.335</v>
      </c>
      <c r="L14" s="74" t="s">
        <v>57</v>
      </c>
      <c r="M14" s="74" t="s">
        <v>57</v>
      </c>
      <c r="N14" s="9">
        <f t="shared" si="0"/>
        <v>2127447.4860000005</v>
      </c>
      <c r="O14" s="9">
        <v>-9.9999969825148582E-4</v>
      </c>
      <c r="P14" s="5">
        <f>N14/N13-1</f>
        <v>4.2399542856903505E-2</v>
      </c>
      <c r="Q14" s="4"/>
      <c r="R14" s="5">
        <f>SUM(H14:M14)/N14</f>
        <v>0.10701177279259054</v>
      </c>
      <c r="S14" s="6">
        <f>4*B14+3*C14+2*D14</f>
        <v>5626420.568</v>
      </c>
      <c r="T14" s="5">
        <f>F14/N14+R14</f>
        <v>0.22493867094212255</v>
      </c>
      <c r="U14" s="7">
        <f>S14/N14</f>
        <v>2.6446812929698789</v>
      </c>
      <c r="V14" s="49">
        <f>B14/N14</f>
        <v>0.46309890255030239</v>
      </c>
      <c r="W14" s="74" t="s">
        <v>57</v>
      </c>
      <c r="X14" s="74" t="s">
        <v>57</v>
      </c>
      <c r="Y14" s="74" t="s">
        <v>57</v>
      </c>
    </row>
    <row r="15" spans="1:25" ht="11" customHeight="1">
      <c r="A15" s="12" t="s">
        <v>130</v>
      </c>
      <c r="B15" s="9">
        <v>975742.08299999998</v>
      </c>
      <c r="C15" s="9">
        <v>365060.44099999999</v>
      </c>
      <c r="D15" s="9">
        <v>305390.83600000001</v>
      </c>
      <c r="E15" s="74" t="s">
        <v>57</v>
      </c>
      <c r="F15" s="9">
        <v>276403.07</v>
      </c>
      <c r="G15" s="74" t="s">
        <v>57</v>
      </c>
      <c r="H15" s="9">
        <v>283465.22399999999</v>
      </c>
      <c r="I15" s="9">
        <v>197.19300000000001</v>
      </c>
      <c r="J15" s="9">
        <v>140.434</v>
      </c>
      <c r="K15" s="9">
        <v>2977.63</v>
      </c>
      <c r="L15" s="74" t="s">
        <v>57</v>
      </c>
      <c r="M15" s="74" t="s">
        <v>57</v>
      </c>
      <c r="N15" s="9">
        <f t="shared" si="0"/>
        <v>2209376.9109999998</v>
      </c>
      <c r="O15" s="9">
        <v>0</v>
      </c>
      <c r="P15" s="5">
        <f>N15/N14-1</f>
        <v>3.8510668554287975E-2</v>
      </c>
      <c r="Q15" s="4"/>
      <c r="R15" s="5">
        <f>SUM(H15:M15)/N15</f>
        <v>0.12980151986389615</v>
      </c>
      <c r="S15" s="6">
        <f>4*B15+3*C15+2*D15</f>
        <v>5608931.3269999996</v>
      </c>
      <c r="T15" s="5">
        <f>F15/N15+R15</f>
        <v>0.25490605437036729</v>
      </c>
      <c r="U15" s="7">
        <f>S15/N15</f>
        <v>2.5386937371683249</v>
      </c>
      <c r="V15" s="49">
        <f>B15/N15</f>
        <v>0.44163677014184205</v>
      </c>
      <c r="W15" s="74" t="s">
        <v>57</v>
      </c>
      <c r="X15" s="74" t="s">
        <v>57</v>
      </c>
      <c r="Y15" s="74" t="s">
        <v>57</v>
      </c>
    </row>
    <row r="16" spans="1:25" ht="11" customHeight="1">
      <c r="A16" s="12" t="s">
        <v>131</v>
      </c>
      <c r="B16" s="9">
        <v>1075037.091</v>
      </c>
      <c r="C16" s="9">
        <v>303525.20899999997</v>
      </c>
      <c r="D16" s="9">
        <v>329485.10700000002</v>
      </c>
      <c r="E16" s="74" t="s">
        <v>57</v>
      </c>
      <c r="F16" s="9">
        <v>255154.62299999999</v>
      </c>
      <c r="G16" s="74" t="s">
        <v>57</v>
      </c>
      <c r="H16" s="9">
        <v>283075.97600000002</v>
      </c>
      <c r="I16" s="9">
        <v>299.85899999999998</v>
      </c>
      <c r="J16" s="9">
        <v>198.19200000000001</v>
      </c>
      <c r="K16" s="9">
        <v>3888.9679999999998</v>
      </c>
      <c r="L16" s="74" t="s">
        <v>57</v>
      </c>
      <c r="M16" s="74" t="s">
        <v>57</v>
      </c>
      <c r="N16" s="9">
        <f t="shared" si="0"/>
        <v>2250665.0249999999</v>
      </c>
      <c r="O16" s="9">
        <v>0</v>
      </c>
      <c r="P16" s="5">
        <f>N16/N15-1</f>
        <v>1.8687673341038158E-2</v>
      </c>
      <c r="Q16" s="4"/>
      <c r="R16" s="5">
        <f>SUM(H16:M16)/N16</f>
        <v>0.12772358027823355</v>
      </c>
      <c r="S16" s="6">
        <f>4*B16+3*C16+2*D16</f>
        <v>5869694.2050000001</v>
      </c>
      <c r="T16" s="5">
        <f>F16/N16+R16</f>
        <v>0.2410921269814463</v>
      </c>
      <c r="U16" s="7">
        <f>S16/N16</f>
        <v>2.607982147409964</v>
      </c>
      <c r="V16" s="49">
        <f>B16/N16</f>
        <v>0.47765308433670622</v>
      </c>
      <c r="W16" s="74" t="s">
        <v>57</v>
      </c>
      <c r="X16" s="74" t="s">
        <v>57</v>
      </c>
      <c r="Y16" s="74" t="s">
        <v>57</v>
      </c>
    </row>
    <row r="17" spans="1:26" ht="11" customHeight="1">
      <c r="A17" s="12" t="s">
        <v>132</v>
      </c>
      <c r="B17" s="9">
        <v>1161562.368</v>
      </c>
      <c r="C17" s="9">
        <v>245994.18900000001</v>
      </c>
      <c r="D17" s="9">
        <v>346239.9</v>
      </c>
      <c r="E17" s="74" t="s">
        <v>57</v>
      </c>
      <c r="F17" s="9">
        <v>251115.57500000001</v>
      </c>
      <c r="G17" s="74" t="s">
        <v>57</v>
      </c>
      <c r="H17" s="9">
        <v>279182.09000000003</v>
      </c>
      <c r="I17" s="9">
        <v>275.36599999999999</v>
      </c>
      <c r="J17" s="9">
        <v>157.797</v>
      </c>
      <c r="K17" s="9">
        <v>5073.0789999999997</v>
      </c>
      <c r="L17" s="74" t="s">
        <v>57</v>
      </c>
      <c r="M17" s="74" t="s">
        <v>57</v>
      </c>
      <c r="N17" s="9">
        <f t="shared" si="0"/>
        <v>2289600.3639999996</v>
      </c>
      <c r="O17" s="9">
        <v>0</v>
      </c>
      <c r="P17" s="5">
        <f>N17/N16-1</f>
        <v>1.7299481960892704E-2</v>
      </c>
      <c r="Q17" s="4"/>
      <c r="R17" s="5">
        <f>SUM(H17:M17)/N17</f>
        <v>0.12433974787750345</v>
      </c>
      <c r="S17" s="6">
        <f>4*B17+3*C17+2*D17</f>
        <v>6076711.8389999997</v>
      </c>
      <c r="T17" s="5">
        <f>F17/N17+R17</f>
        <v>0.234016344260155</v>
      </c>
      <c r="U17" s="7">
        <f>S17/N17</f>
        <v>2.6540491233954051</v>
      </c>
      <c r="V17" s="49">
        <f>B17/N17</f>
        <v>0.5073210094929913</v>
      </c>
      <c r="W17" s="74" t="s">
        <v>57</v>
      </c>
      <c r="X17" s="74" t="s">
        <v>57</v>
      </c>
      <c r="Y17" s="74" t="s">
        <v>57</v>
      </c>
    </row>
    <row r="18" spans="1:26" ht="11" customHeight="1">
      <c r="A18" s="12" t="s">
        <v>133</v>
      </c>
      <c r="B18" s="9">
        <v>1203203.2320000001</v>
      </c>
      <c r="C18" s="9">
        <v>206420.77499999999</v>
      </c>
      <c r="D18" s="9">
        <v>345777.17300000001</v>
      </c>
      <c r="E18" s="74" t="s">
        <v>57</v>
      </c>
      <c r="F18" s="9">
        <v>272673.50300000003</v>
      </c>
      <c r="G18" s="74" t="s">
        <v>57</v>
      </c>
      <c r="H18" s="9">
        <v>263844.66399999999</v>
      </c>
      <c r="I18" s="9">
        <v>245.20099999999999</v>
      </c>
      <c r="J18" s="9">
        <v>122.628</v>
      </c>
      <c r="K18" s="9">
        <v>5686.1629999999996</v>
      </c>
      <c r="L18" s="74" t="s">
        <v>57</v>
      </c>
      <c r="M18" s="74" t="s">
        <v>57</v>
      </c>
      <c r="N18" s="9">
        <f t="shared" si="0"/>
        <v>2297973.3400000003</v>
      </c>
      <c r="O18" s="9">
        <v>1.0000001639127731E-3</v>
      </c>
      <c r="P18" s="5">
        <f>N18/N17-1</f>
        <v>3.6569595863327198E-3</v>
      </c>
      <c r="Q18" s="4"/>
      <c r="R18" s="5">
        <f>SUM(H18:M18)/N18</f>
        <v>0.11745073421957106</v>
      </c>
      <c r="S18" s="6">
        <f>4*B18+3*C18+2*D18</f>
        <v>6123629.5990000004</v>
      </c>
      <c r="T18" s="5">
        <f>F18/N18+R18</f>
        <v>0.23610898766997879</v>
      </c>
      <c r="U18" s="7">
        <f>S18/N18</f>
        <v>2.664795753896779</v>
      </c>
      <c r="V18" s="49">
        <f>B18/N18</f>
        <v>0.52359320756958816</v>
      </c>
      <c r="W18" s="74" t="s">
        <v>57</v>
      </c>
      <c r="X18" s="74" t="s">
        <v>57</v>
      </c>
      <c r="Y18" s="74" t="s">
        <v>57</v>
      </c>
    </row>
    <row r="19" spans="1:26" ht="11" customHeight="1">
      <c r="A19" s="12" t="s">
        <v>134</v>
      </c>
      <c r="B19" s="9">
        <v>1192004.2039999999</v>
      </c>
      <c r="C19" s="9">
        <v>146797.49</v>
      </c>
      <c r="D19" s="9">
        <v>305259.74900000001</v>
      </c>
      <c r="E19" s="74" t="s">
        <v>57</v>
      </c>
      <c r="F19" s="9">
        <v>282773.24800000002</v>
      </c>
      <c r="G19" s="74" t="s">
        <v>57</v>
      </c>
      <c r="H19" s="9">
        <v>312374.01299999998</v>
      </c>
      <c r="I19" s="9">
        <v>195.94</v>
      </c>
      <c r="J19" s="9">
        <v>124.979</v>
      </c>
      <c r="K19" s="9">
        <v>4842.8649999999998</v>
      </c>
      <c r="L19" s="74" t="s">
        <v>57</v>
      </c>
      <c r="M19" s="74" t="s">
        <v>57</v>
      </c>
      <c r="N19" s="9">
        <f t="shared" si="0"/>
        <v>2244372.4889999996</v>
      </c>
      <c r="O19" s="9">
        <v>9.9999969825148582E-4</v>
      </c>
      <c r="P19" s="5">
        <f>N19/N18-1</f>
        <v>-2.3325271040786189E-2</v>
      </c>
      <c r="Q19" s="4"/>
      <c r="R19" s="5">
        <f>SUM(H19:M19)/N19</f>
        <v>0.14148177210168969</v>
      </c>
      <c r="S19" s="6">
        <f>4*B19+3*C19+2*D19</f>
        <v>5818928.7839999991</v>
      </c>
      <c r="T19" s="5">
        <f>F19/N19+R19</f>
        <v>0.26747389212005268</v>
      </c>
      <c r="U19" s="7">
        <f>S19/N19</f>
        <v>2.5926751519720663</v>
      </c>
      <c r="V19" s="49">
        <f>B19/N19</f>
        <v>0.53110800896116317</v>
      </c>
      <c r="W19" s="74" t="s">
        <v>57</v>
      </c>
      <c r="X19" s="74" t="s">
        <v>57</v>
      </c>
      <c r="Y19" s="74" t="s">
        <v>57</v>
      </c>
    </row>
    <row r="20" spans="1:26" ht="11" customHeight="1">
      <c r="A20" s="12" t="s">
        <v>137</v>
      </c>
      <c r="B20" s="9">
        <v>1259424.2790000001</v>
      </c>
      <c r="C20" s="9">
        <v>144498.59299999999</v>
      </c>
      <c r="D20" s="9">
        <v>274098.45799999998</v>
      </c>
      <c r="E20" s="74" t="s">
        <v>57</v>
      </c>
      <c r="F20" s="9">
        <v>293677.11900000001</v>
      </c>
      <c r="G20" s="74" t="s">
        <v>57</v>
      </c>
      <c r="H20" s="9">
        <v>335290.85499999998</v>
      </c>
      <c r="I20" s="9">
        <v>215.86699999999999</v>
      </c>
      <c r="J20" s="9">
        <v>162.745</v>
      </c>
      <c r="K20" s="9">
        <v>6075.1009999999997</v>
      </c>
      <c r="L20" s="74" t="s">
        <v>57</v>
      </c>
      <c r="M20" s="9">
        <v>2.6680000000000001</v>
      </c>
      <c r="N20" s="9">
        <f t="shared" si="0"/>
        <v>2313445.6839999999</v>
      </c>
      <c r="O20" s="9">
        <v>-1.0000001639127731E-3</v>
      </c>
      <c r="P20" s="5">
        <f>N20/N19-1</f>
        <v>3.0776172555375014E-2</v>
      </c>
      <c r="Q20" s="64">
        <f>(N20/N10)^0.1-1</f>
        <v>2.1833226961892382E-2</v>
      </c>
      <c r="R20" s="5">
        <f>SUM(H20:M20)/N20</f>
        <v>0.14772217837814602</v>
      </c>
      <c r="S20" s="6">
        <f>4*B20+3*C20+2*D20</f>
        <v>6019389.8110000007</v>
      </c>
      <c r="T20" s="5">
        <f>F20/N20+R20</f>
        <v>0.27466577641941303</v>
      </c>
      <c r="U20" s="7">
        <f>S20/N20</f>
        <v>2.6019153389382108</v>
      </c>
      <c r="V20" s="49">
        <f>B20/N20</f>
        <v>0.54439327783240932</v>
      </c>
      <c r="W20" s="74" t="s">
        <v>57</v>
      </c>
      <c r="X20" s="74" t="s">
        <v>57</v>
      </c>
      <c r="Y20" s="74" t="s">
        <v>57</v>
      </c>
    </row>
    <row r="21" spans="1:26" ht="11" customHeight="1">
      <c r="A21" s="12" t="s">
        <v>138</v>
      </c>
      <c r="B21" s="9">
        <v>1341680.7520000001</v>
      </c>
      <c r="C21" s="9">
        <v>119807.913</v>
      </c>
      <c r="D21" s="9">
        <v>297393.59600000002</v>
      </c>
      <c r="E21" s="74" t="s">
        <v>57</v>
      </c>
      <c r="F21" s="9">
        <v>327633.549</v>
      </c>
      <c r="G21" s="74" t="s">
        <v>57</v>
      </c>
      <c r="H21" s="9">
        <v>324311.36499999999</v>
      </c>
      <c r="I21" s="9">
        <v>461.411</v>
      </c>
      <c r="J21" s="9">
        <v>424.54</v>
      </c>
      <c r="K21" s="9">
        <v>7740.5039999999999</v>
      </c>
      <c r="L21" s="9">
        <v>5.2480000000000002</v>
      </c>
      <c r="M21" s="9">
        <v>6.49</v>
      </c>
      <c r="N21" s="9">
        <f t="shared" si="0"/>
        <v>2419465.3690000004</v>
      </c>
      <c r="O21" s="9">
        <v>1.0000001639127731E-3</v>
      </c>
      <c r="P21" s="5">
        <f>N21/N20-1</f>
        <v>4.5827609324585517E-2</v>
      </c>
      <c r="Q21" s="64">
        <f>(N21/N11)^0.1-1</f>
        <v>2.6077969299147519E-2</v>
      </c>
      <c r="R21" s="5">
        <f>SUM(H21:M21)/N21</f>
        <v>0.13761286367889317</v>
      </c>
      <c r="S21" s="6">
        <f>4*B21+3*C21+2*D21</f>
        <v>6320933.9390000002</v>
      </c>
      <c r="T21" s="5">
        <f>F21/N21+R21</f>
        <v>0.27302854401798216</v>
      </c>
      <c r="U21" s="7">
        <f>S21/N21</f>
        <v>2.6125333389717138</v>
      </c>
      <c r="V21" s="49">
        <f>B21/N21</f>
        <v>0.5545360430410029</v>
      </c>
      <c r="W21" s="9"/>
      <c r="X21" s="9"/>
      <c r="Y21" s="9"/>
    </row>
    <row r="22" spans="1:26" ht="11" customHeight="1">
      <c r="A22" s="12" t="s">
        <v>139</v>
      </c>
      <c r="B22" s="9">
        <v>1402128.125</v>
      </c>
      <c r="C22" s="9">
        <v>100202.273</v>
      </c>
      <c r="D22" s="9">
        <v>291945.96500000003</v>
      </c>
      <c r="E22" s="74" t="s">
        <v>57</v>
      </c>
      <c r="F22" s="9">
        <v>383690.72700000001</v>
      </c>
      <c r="G22" s="74" t="s">
        <v>57</v>
      </c>
      <c r="H22" s="9">
        <v>284310.538</v>
      </c>
      <c r="I22" s="9">
        <v>743.29399999999998</v>
      </c>
      <c r="J22" s="9">
        <v>639.57799999999997</v>
      </c>
      <c r="K22" s="9">
        <v>9325.23</v>
      </c>
      <c r="L22" s="9">
        <v>10.63</v>
      </c>
      <c r="M22" s="9">
        <v>5.7619999999999996</v>
      </c>
      <c r="N22" s="9">
        <f t="shared" si="0"/>
        <v>2473002.1240000017</v>
      </c>
      <c r="O22" s="9">
        <v>2.0000007934868336E-3</v>
      </c>
      <c r="P22" s="5">
        <f>N22/N21-1</f>
        <v>2.2127514485619004E-2</v>
      </c>
      <c r="Q22" s="64">
        <f>(N22/N12)^0.1-1</f>
        <v>2.5593504080523521E-2</v>
      </c>
      <c r="R22" s="5">
        <f>SUM(H22:M22)/N22</f>
        <v>0.11930237711352638</v>
      </c>
      <c r="S22" s="6">
        <f>4*B22+3*C22+2*D22</f>
        <v>6493011.2489999998</v>
      </c>
      <c r="T22" s="5">
        <f>F22/N22+R22</f>
        <v>0.27445417551934115</v>
      </c>
      <c r="U22" s="7">
        <f>S22/N22</f>
        <v>2.6255582985500077</v>
      </c>
      <c r="V22" s="49">
        <f>B22/N22</f>
        <v>0.56697408845411856</v>
      </c>
      <c r="W22" s="9"/>
      <c r="X22" s="9"/>
      <c r="Y22" s="9"/>
    </row>
    <row r="23" spans="1:26" ht="11" customHeight="1">
      <c r="A23" s="12" t="s">
        <v>145</v>
      </c>
      <c r="B23" s="9">
        <v>1385831.452</v>
      </c>
      <c r="C23" s="9">
        <v>136584.867</v>
      </c>
      <c r="D23" s="9">
        <v>248508.43299999999</v>
      </c>
      <c r="E23" s="74" t="s">
        <v>57</v>
      </c>
      <c r="F23" s="9">
        <v>414038.06300000002</v>
      </c>
      <c r="G23" s="74" t="s">
        <v>57</v>
      </c>
      <c r="H23" s="9">
        <v>294005.21899999998</v>
      </c>
      <c r="I23" s="9">
        <v>491.50900000000001</v>
      </c>
      <c r="J23" s="9">
        <v>685.23400000000004</v>
      </c>
      <c r="K23" s="9">
        <v>10307.954</v>
      </c>
      <c r="L23" s="9">
        <v>14.032</v>
      </c>
      <c r="M23" s="9">
        <v>4.1890000000000001</v>
      </c>
      <c r="N23" s="9">
        <f t="shared" si="0"/>
        <v>2490470.952</v>
      </c>
      <c r="O23" s="9">
        <v>0</v>
      </c>
      <c r="P23" s="5">
        <f>N23/N22-1</f>
        <v>7.0638143940382481E-3</v>
      </c>
      <c r="Q23" s="64">
        <f>(N23/N13)^0.1-1</f>
        <v>2.0106898289287134E-2</v>
      </c>
      <c r="R23" s="5">
        <f>SUM(H23:M23)/N23</f>
        <v>0.12267082928819482</v>
      </c>
      <c r="S23" s="6">
        <f>4*B23+3*C23+2*D23</f>
        <v>6450097.2750000004</v>
      </c>
      <c r="T23" s="5">
        <f>F23/N23+R23</f>
        <v>0.28891973199774146</v>
      </c>
      <c r="U23" s="7">
        <f>S23/N23</f>
        <v>2.5899106632101767</v>
      </c>
      <c r="V23" s="49">
        <f>B23/N23</f>
        <v>0.55645356991098127</v>
      </c>
      <c r="W23" s="9"/>
      <c r="X23" s="9"/>
      <c r="Y23" s="9"/>
    </row>
    <row r="24" spans="1:26" ht="11" customHeight="1">
      <c r="A24" s="12" t="s">
        <v>146</v>
      </c>
      <c r="B24" s="9">
        <v>1463781.2890000001</v>
      </c>
      <c r="C24" s="9">
        <v>118492.571</v>
      </c>
      <c r="D24" s="9">
        <v>272620.80300000001</v>
      </c>
      <c r="E24" s="74" t="s">
        <v>57</v>
      </c>
      <c r="F24" s="9">
        <v>455270.38199999998</v>
      </c>
      <c r="G24" s="74" t="s">
        <v>57</v>
      </c>
      <c r="H24" s="9">
        <v>252856.09299999999</v>
      </c>
      <c r="I24" s="9">
        <v>783.08799999999997</v>
      </c>
      <c r="J24" s="9">
        <v>693.94100000000003</v>
      </c>
      <c r="K24" s="9">
        <v>10775.460999999999</v>
      </c>
      <c r="L24" s="9">
        <v>10.497</v>
      </c>
      <c r="M24" s="9">
        <v>3.5409999999999999</v>
      </c>
      <c r="N24" s="9">
        <f t="shared" si="0"/>
        <v>2575287.6650000005</v>
      </c>
      <c r="O24" s="9">
        <v>-9.9999969825148582E-4</v>
      </c>
      <c r="P24" s="5">
        <f>N24/N23-1</f>
        <v>3.4056495592485136E-2</v>
      </c>
      <c r="Q24" s="64">
        <f>(N24/N14)^0.1-1</f>
        <v>1.9287480299108317E-2</v>
      </c>
      <c r="R24" s="5">
        <f>SUM(H24:M24)/N24</f>
        <v>0.10294874029150446</v>
      </c>
      <c r="S24" s="6">
        <f>4*B24+3*C24+2*D24</f>
        <v>6755844.4750000006</v>
      </c>
      <c r="T24" s="5">
        <f>F24/N24+R24</f>
        <v>0.27973302275728479</v>
      </c>
      <c r="U24" s="7">
        <f>S24/N24</f>
        <v>2.6233358575108925</v>
      </c>
      <c r="V24" s="49">
        <f>B24/N24</f>
        <v>0.5683952549821264</v>
      </c>
      <c r="W24" s="9"/>
      <c r="X24" s="9"/>
      <c r="Y24" s="9"/>
    </row>
    <row r="25" spans="1:26" ht="11" customHeight="1">
      <c r="A25" s="12" t="s">
        <v>148</v>
      </c>
      <c r="B25" s="9">
        <v>1540652.774</v>
      </c>
      <c r="C25" s="9">
        <v>148899.56099999999</v>
      </c>
      <c r="D25" s="9">
        <v>252800.704</v>
      </c>
      <c r="E25" s="74" t="s">
        <v>57</v>
      </c>
      <c r="F25" s="9">
        <v>526973.04700000002</v>
      </c>
      <c r="G25" s="74" t="s">
        <v>57</v>
      </c>
      <c r="H25" s="9">
        <v>226100.80300000001</v>
      </c>
      <c r="I25" s="9">
        <v>935.98599999999999</v>
      </c>
      <c r="J25" s="9">
        <v>738.25800000000004</v>
      </c>
      <c r="K25" s="9">
        <v>10300.079</v>
      </c>
      <c r="L25" s="9">
        <v>9.0939999999999994</v>
      </c>
      <c r="M25" s="9">
        <v>0.871</v>
      </c>
      <c r="N25" s="9">
        <f t="shared" si="0"/>
        <v>2707411.1759999995</v>
      </c>
      <c r="O25" s="9">
        <v>-1.0000001639127731E-3</v>
      </c>
      <c r="P25" s="5">
        <f>N25/N24-1</f>
        <v>5.1304369913952597E-2</v>
      </c>
      <c r="Q25" s="64">
        <f>(N25/N15)^0.1-1</f>
        <v>2.0536261558040447E-2</v>
      </c>
      <c r="R25" s="5">
        <f>SUM(H25:M25)/N25</f>
        <v>8.7938283298273606E-2</v>
      </c>
      <c r="S25" s="6">
        <f>4*B25+3*C25+2*D25</f>
        <v>7114911.1869999999</v>
      </c>
      <c r="T25" s="5">
        <f>F25/N25+R25</f>
        <v>0.2825792198768704</v>
      </c>
      <c r="U25" s="7">
        <f>S25/N25</f>
        <v>2.6279389145138112</v>
      </c>
      <c r="V25" s="49">
        <f>B25/N25</f>
        <v>0.56905016410407261</v>
      </c>
      <c r="W25" s="9"/>
      <c r="X25" s="9"/>
      <c r="Y25" s="9"/>
      <c r="Z25" s="5"/>
    </row>
    <row r="26" spans="1:26" ht="11" customHeight="1">
      <c r="A26" s="12" t="s">
        <v>149</v>
      </c>
      <c r="B26" s="9">
        <v>1583779.139</v>
      </c>
      <c r="C26" s="9">
        <v>164517.95699999999</v>
      </c>
      <c r="D26" s="9">
        <v>352628.86599999998</v>
      </c>
      <c r="E26" s="9">
        <v>7862.4179999999997</v>
      </c>
      <c r="F26" s="9">
        <v>529354.71699999995</v>
      </c>
      <c r="G26" s="74" t="s">
        <v>57</v>
      </c>
      <c r="H26" s="9">
        <v>271976.93599999999</v>
      </c>
      <c r="I26" s="9">
        <v>27236.668000000001</v>
      </c>
      <c r="J26" s="9">
        <v>9162.8870000000006</v>
      </c>
      <c r="K26" s="9">
        <v>14593.442999999999</v>
      </c>
      <c r="L26" s="9">
        <v>250.601</v>
      </c>
      <c r="M26" s="9">
        <v>2112.0430000000001</v>
      </c>
      <c r="N26" s="9">
        <f t="shared" si="0"/>
        <v>2967305.5240000002</v>
      </c>
      <c r="O26" s="9">
        <v>3829.8490000003949</v>
      </c>
      <c r="P26" s="5">
        <f>N26/N25-1</f>
        <v>9.5993674807819618E-2</v>
      </c>
      <c r="Q26" s="64">
        <f>(N26/N16)^0.1-1</f>
        <v>2.8028465766902988E-2</v>
      </c>
      <c r="R26" s="5">
        <f>SUM(H26:M26)/N26</f>
        <v>0.10963905650047245</v>
      </c>
      <c r="S26" s="6">
        <f>4*B26+3*C26+2*D26</f>
        <v>7533928.159</v>
      </c>
      <c r="T26" s="5">
        <f>F26/N26+R26</f>
        <v>0.28803481410564713</v>
      </c>
      <c r="U26" s="7">
        <f>S26/N26</f>
        <v>2.538979588742881</v>
      </c>
      <c r="V26" s="49">
        <f>B26/N26</f>
        <v>0.53374319772270262</v>
      </c>
      <c r="W26" s="9"/>
      <c r="X26" s="9"/>
      <c r="Y26" s="9"/>
      <c r="Z26" s="5">
        <f>(E26+I26+J26+K26+O26)/N26</f>
        <v>2.1125315372142447E-2</v>
      </c>
    </row>
    <row r="27" spans="1:26" ht="11" customHeight="1">
      <c r="A27" s="12" t="s">
        <v>150</v>
      </c>
      <c r="B27" s="9">
        <v>1594011.4790000001</v>
      </c>
      <c r="C27" s="9">
        <v>126621.14200000001</v>
      </c>
      <c r="D27" s="9">
        <v>372765.15399999998</v>
      </c>
      <c r="E27" s="9">
        <v>10382.83</v>
      </c>
      <c r="F27" s="9">
        <v>576861.67799999996</v>
      </c>
      <c r="G27" s="9">
        <v>-3507.741</v>
      </c>
      <c r="H27" s="9">
        <v>292865.84600000002</v>
      </c>
      <c r="I27" s="9">
        <v>32521.888999999999</v>
      </c>
      <c r="J27" s="9">
        <v>13260.379000000001</v>
      </c>
      <c r="K27" s="9">
        <v>15434.271000000001</v>
      </c>
      <c r="L27" s="9">
        <v>367.08699999999999</v>
      </c>
      <c r="M27" s="9">
        <v>2788.6</v>
      </c>
      <c r="N27" s="9">
        <f t="shared" si="0"/>
        <v>3037988.2769999998</v>
      </c>
      <c r="O27" s="9">
        <v>3615.6629999997094</v>
      </c>
      <c r="P27" s="5">
        <f>N27/N26-1</f>
        <v>2.3820517445307665E-2</v>
      </c>
      <c r="Q27" s="64">
        <f>(N27/N17)^0.1-1</f>
        <v>2.8685553555994892E-2</v>
      </c>
      <c r="R27" s="5">
        <f>SUM(H27:M27)/N27</f>
        <v>0.11759033920722403</v>
      </c>
      <c r="S27" s="6">
        <f>4*B27+3*C27+2*D27</f>
        <v>7501439.6500000004</v>
      </c>
      <c r="T27" s="5">
        <f>F27/N27+R27</f>
        <v>0.30747312524932435</v>
      </c>
      <c r="U27" s="7">
        <f>S27/N27</f>
        <v>2.4692128362679657</v>
      </c>
      <c r="V27" s="49">
        <f>B27/N27</f>
        <v>0.52469309742501025</v>
      </c>
      <c r="W27" s="9"/>
      <c r="X27" s="9"/>
      <c r="Y27" s="9"/>
      <c r="Z27" s="5">
        <f t="shared" ref="Z25:Z43" si="1">(E27+G27+I27+J27+K27+O27)/N27</f>
        <v>2.360354433981238E-2</v>
      </c>
    </row>
    <row r="28" spans="1:26" ht="11" customHeight="1">
      <c r="A28" s="12" t="s">
        <v>151</v>
      </c>
      <c r="B28" s="9">
        <v>1590622.7479999999</v>
      </c>
      <c r="C28" s="9">
        <v>119751.573</v>
      </c>
      <c r="D28" s="9">
        <v>381553.01699999999</v>
      </c>
      <c r="E28" s="9">
        <v>11335.593000000001</v>
      </c>
      <c r="F28" s="9">
        <v>612565.08700000006</v>
      </c>
      <c r="G28" s="9">
        <v>-4541.4350000000004</v>
      </c>
      <c r="H28" s="9">
        <v>288994.18900000001</v>
      </c>
      <c r="I28" s="9">
        <v>33725.358</v>
      </c>
      <c r="J28" s="9">
        <v>15664.745999999999</v>
      </c>
      <c r="K28" s="9">
        <v>15966.444</v>
      </c>
      <c r="L28" s="9">
        <v>471.76499999999999</v>
      </c>
      <c r="M28" s="9">
        <v>2950.951</v>
      </c>
      <c r="N28" s="9">
        <f t="shared" si="0"/>
        <v>3073798.8849999998</v>
      </c>
      <c r="O28" s="9">
        <v>4738.8489999999292</v>
      </c>
      <c r="P28" s="5">
        <f>N28/N27-1</f>
        <v>1.1787605722877625E-2</v>
      </c>
      <c r="Q28" s="64">
        <f>(N28/N18)^0.1-1</f>
        <v>2.9515871473332345E-2</v>
      </c>
      <c r="R28" s="5">
        <f>SUM(H28:M28)/N28</f>
        <v>0.11639455487667667</v>
      </c>
      <c r="S28" s="6">
        <f>4*B28+3*C28+2*D28</f>
        <v>7484851.7449999992</v>
      </c>
      <c r="T28" s="5">
        <f>F28/N28+R28</f>
        <v>0.31568055565873504</v>
      </c>
      <c r="U28" s="7">
        <f>S28/N28</f>
        <v>2.4350492745396384</v>
      </c>
      <c r="V28" s="49">
        <f>B28/N28</f>
        <v>0.51747782060894332</v>
      </c>
      <c r="W28" s="9"/>
      <c r="X28" s="9"/>
      <c r="Y28" s="9"/>
      <c r="Z28" s="5">
        <f t="shared" si="1"/>
        <v>2.50145041613547E-2</v>
      </c>
    </row>
    <row r="29" spans="1:26" ht="11" customHeight="1">
      <c r="A29" s="12" t="s">
        <v>152</v>
      </c>
      <c r="B29" s="9">
        <v>1621206.0390000001</v>
      </c>
      <c r="C29" s="9">
        <v>100154.163</v>
      </c>
      <c r="D29" s="9">
        <v>404074.37199999997</v>
      </c>
      <c r="E29" s="9">
        <v>13270.236999999999</v>
      </c>
      <c r="F29" s="9">
        <v>618776.26300000004</v>
      </c>
      <c r="G29" s="9">
        <v>-4176.5820000000003</v>
      </c>
      <c r="H29" s="9">
        <v>253088.003</v>
      </c>
      <c r="I29" s="9">
        <v>36528.661999999997</v>
      </c>
      <c r="J29" s="9">
        <v>17816.035</v>
      </c>
      <c r="K29" s="9">
        <v>16137.962</v>
      </c>
      <c r="L29" s="9">
        <v>399.64</v>
      </c>
      <c r="M29" s="9">
        <v>2887.5230000000001</v>
      </c>
      <c r="N29" s="9">
        <f t="shared" si="0"/>
        <v>3083882.2039999999</v>
      </c>
      <c r="O29" s="9">
        <v>3719.8869999996386</v>
      </c>
      <c r="P29" s="5">
        <f>N29/N28-1</f>
        <v>3.2804094793599248E-3</v>
      </c>
      <c r="Q29" s="64">
        <f>(N29/N19)^0.1-1</f>
        <v>3.2286587106376663E-2</v>
      </c>
      <c r="R29" s="5">
        <f>SUM(H29:M29)/N29</f>
        <v>0.10598907590440505</v>
      </c>
      <c r="S29" s="6">
        <f>4*B29+3*C29+2*D29</f>
        <v>7593435.3890000004</v>
      </c>
      <c r="T29" s="5">
        <f>F29/N29+R29</f>
        <v>0.30663755145168964</v>
      </c>
      <c r="U29" s="7">
        <f>S29/N29</f>
        <v>2.4622974830720872</v>
      </c>
      <c r="V29" s="49">
        <f>B29/N29</f>
        <v>0.52570297169495916</v>
      </c>
      <c r="W29" s="9"/>
      <c r="X29" s="9"/>
      <c r="Y29" s="9"/>
      <c r="Z29" s="5">
        <f t="shared" si="1"/>
        <v>2.7010175969743245E-2</v>
      </c>
    </row>
    <row r="30" spans="1:26" ht="11" customHeight="1">
      <c r="A30" s="12" t="s">
        <v>154</v>
      </c>
      <c r="B30" s="9">
        <v>1690070.2320000001</v>
      </c>
      <c r="C30" s="9">
        <v>112788.18</v>
      </c>
      <c r="D30" s="9">
        <v>414926.79800000001</v>
      </c>
      <c r="E30" s="9">
        <v>12955.798000000001</v>
      </c>
      <c r="F30" s="9">
        <v>610291.21400000004</v>
      </c>
      <c r="G30" s="9">
        <v>-4035.5720000000001</v>
      </c>
      <c r="H30" s="9">
        <v>280494.00799999997</v>
      </c>
      <c r="I30" s="9">
        <v>37623.406999999999</v>
      </c>
      <c r="J30" s="9">
        <v>18333.030999999999</v>
      </c>
      <c r="K30" s="9">
        <v>16788.564999999999</v>
      </c>
      <c r="L30" s="9">
        <v>462.452</v>
      </c>
      <c r="M30" s="9">
        <v>3005.8270000000002</v>
      </c>
      <c r="N30" s="9">
        <f t="shared" si="0"/>
        <v>3197191.0959999999</v>
      </c>
      <c r="O30" s="9">
        <v>3487.155999999959</v>
      </c>
      <c r="P30" s="5">
        <f>N30/N29-1</f>
        <v>3.6742289265468964E-2</v>
      </c>
      <c r="Q30" s="64">
        <f>(N30/N20)^0.1-1</f>
        <v>3.2882522476161746E-2</v>
      </c>
      <c r="R30" s="5">
        <f>SUM(H30:M30)/N30</f>
        <v>0.11156896140686612</v>
      </c>
      <c r="S30" s="6">
        <f>4*B30+3*C30+2*D30</f>
        <v>7928499.0640000002</v>
      </c>
      <c r="T30" s="5">
        <f>F30/N30+R30</f>
        <v>0.30245252002916251</v>
      </c>
      <c r="U30" s="7">
        <f>S30/N30</f>
        <v>2.479832711256869</v>
      </c>
      <c r="V30" s="49">
        <f>B30/N30</f>
        <v>0.52861095294380245</v>
      </c>
      <c r="W30" s="9"/>
      <c r="X30" s="9"/>
      <c r="Y30" s="9"/>
      <c r="Z30" s="5">
        <f t="shared" si="1"/>
        <v>2.6633498731600362E-2</v>
      </c>
    </row>
    <row r="31" spans="1:26" ht="11" customHeight="1">
      <c r="A31" s="12" t="s">
        <v>156</v>
      </c>
      <c r="B31" s="9">
        <v>1690693.8640000001</v>
      </c>
      <c r="C31" s="9">
        <v>105900.98299999999</v>
      </c>
      <c r="D31" s="9">
        <v>460218.68199999997</v>
      </c>
      <c r="E31" s="9">
        <v>13319.050999999999</v>
      </c>
      <c r="F31" s="9">
        <v>640439.83200000005</v>
      </c>
      <c r="G31" s="9">
        <v>-3377.8249999999998</v>
      </c>
      <c r="H31" s="9">
        <v>260125.73300000001</v>
      </c>
      <c r="I31" s="9">
        <v>37937.364000000001</v>
      </c>
      <c r="J31" s="9">
        <v>19128.595000000001</v>
      </c>
      <c r="K31" s="9">
        <v>15535.453</v>
      </c>
      <c r="L31" s="9">
        <v>486.62200000000001</v>
      </c>
      <c r="M31" s="9">
        <v>3447.1089999999999</v>
      </c>
      <c r="N31" s="9">
        <f t="shared" si="0"/>
        <v>3247522.3879999998</v>
      </c>
      <c r="O31" s="9">
        <v>3666.9249999993481</v>
      </c>
      <c r="P31" s="5">
        <f>N31/N30-1</f>
        <v>1.5742347106799226E-2</v>
      </c>
      <c r="Q31" s="64">
        <f>(N31/N21)^0.1-1</f>
        <v>2.9872055906740469E-2</v>
      </c>
      <c r="R31" s="5">
        <f>SUM(H31:M31)/N31</f>
        <v>0.10366699156378534</v>
      </c>
      <c r="S31" s="6">
        <f>4*B31+3*C31+2*D31</f>
        <v>8000915.7690000003</v>
      </c>
      <c r="T31" s="5">
        <f>F31/N31+R31</f>
        <v>0.30087574195346856</v>
      </c>
      <c r="U31" s="7">
        <f>S31/N31</f>
        <v>2.4636984177736179</v>
      </c>
      <c r="V31" s="49">
        <f>B31/N31</f>
        <v>0.52061037985367697</v>
      </c>
      <c r="W31" s="9"/>
      <c r="X31" s="9"/>
      <c r="Y31" s="9"/>
      <c r="Z31" s="5">
        <f t="shared" si="1"/>
        <v>2.6546256715135951E-2</v>
      </c>
    </row>
    <row r="32" spans="1:26" ht="11" customHeight="1">
      <c r="A32" s="12" t="s">
        <v>158</v>
      </c>
      <c r="B32" s="9">
        <v>1709426.4680000001</v>
      </c>
      <c r="C32" s="9">
        <v>74554.065000000002</v>
      </c>
      <c r="D32" s="9">
        <v>496057.94500000001</v>
      </c>
      <c r="E32" s="9">
        <v>13869.950999999999</v>
      </c>
      <c r="F32" s="9">
        <v>673402.12300000002</v>
      </c>
      <c r="G32" s="9">
        <v>-2725.1309999999999</v>
      </c>
      <c r="H32" s="9">
        <v>310832.74800000002</v>
      </c>
      <c r="I32" s="9">
        <v>36521.082000000002</v>
      </c>
      <c r="J32" s="9">
        <v>20404.971000000001</v>
      </c>
      <c r="K32" s="9">
        <v>13378.258</v>
      </c>
      <c r="L32" s="9">
        <v>496.82100000000003</v>
      </c>
      <c r="M32" s="9">
        <v>3164.2530000000002</v>
      </c>
      <c r="N32" s="9">
        <f t="shared" si="0"/>
        <v>3353487.3620000002</v>
      </c>
      <c r="O32" s="9">
        <v>4103.8080000001937</v>
      </c>
      <c r="P32" s="5">
        <f>N32/N31-1</f>
        <v>3.262948221436579E-2</v>
      </c>
      <c r="Q32" s="64">
        <f>(N32/N22)^0.1-1</f>
        <v>3.0925349043072536E-2</v>
      </c>
      <c r="R32" s="5">
        <f>SUM(H32:M32)/N32</f>
        <v>0.1147456636814366</v>
      </c>
      <c r="S32" s="6">
        <f>4*B32+3*C32+2*D32</f>
        <v>8053483.9570000004</v>
      </c>
      <c r="T32" s="5">
        <f>F32/N32+R32</f>
        <v>0.3155521824805374</v>
      </c>
      <c r="U32" s="7">
        <f>S32/N32</f>
        <v>2.401525065595282</v>
      </c>
      <c r="V32" s="49">
        <f>B32/N32</f>
        <v>0.50974591029336935</v>
      </c>
      <c r="W32" s="9"/>
      <c r="X32" s="9"/>
      <c r="Y32" s="9"/>
      <c r="Z32" s="5">
        <f t="shared" si="1"/>
        <v>2.5511633044884036E-2</v>
      </c>
    </row>
    <row r="33" spans="1:26" ht="11" customHeight="1">
      <c r="A33" s="12" t="s">
        <v>159</v>
      </c>
      <c r="B33" s="9">
        <v>1795195.5930000001</v>
      </c>
      <c r="C33" s="9">
        <v>81411.225000000006</v>
      </c>
      <c r="D33" s="9">
        <v>455055.576</v>
      </c>
      <c r="E33" s="9">
        <v>14355.813</v>
      </c>
      <c r="F33" s="9">
        <v>674728.54599999997</v>
      </c>
      <c r="G33" s="9">
        <v>-3088.078</v>
      </c>
      <c r="H33" s="9">
        <v>347162.06300000002</v>
      </c>
      <c r="I33" s="9">
        <v>36800.31</v>
      </c>
      <c r="J33" s="9">
        <v>20911.335999999999</v>
      </c>
      <c r="K33" s="9">
        <v>14328.683999999999</v>
      </c>
      <c r="L33" s="9">
        <v>521.20500000000004</v>
      </c>
      <c r="M33" s="9">
        <v>3234.069</v>
      </c>
      <c r="N33" s="9">
        <f t="shared" si="0"/>
        <v>3444187.6209999998</v>
      </c>
      <c r="O33" s="9">
        <v>3571.2789999991655</v>
      </c>
      <c r="P33" s="5">
        <f>N33/N32-1</f>
        <v>2.7046548625102362E-2</v>
      </c>
      <c r="Q33" s="64">
        <f>(N33/N23)^0.1-1</f>
        <v>3.2952930506765288E-2</v>
      </c>
      <c r="R33" s="5">
        <f>SUM(H33:M33)/N33</f>
        <v>0.12280331780450357</v>
      </c>
      <c r="S33" s="6">
        <f>4*B33+3*C33+2*D33</f>
        <v>8335127.199</v>
      </c>
      <c r="T33" s="5">
        <f>F33/N33+R33</f>
        <v>0.31870685740438648</v>
      </c>
      <c r="U33" s="7">
        <f>S33/N33</f>
        <v>2.4200560817821954</v>
      </c>
      <c r="V33" s="49">
        <f>B33/N33</f>
        <v>0.52122468069227179</v>
      </c>
      <c r="W33" s="9"/>
      <c r="X33" s="9"/>
      <c r="Y33" s="9"/>
      <c r="Z33" s="5">
        <f t="shared" si="1"/>
        <v>2.5224916166086863E-2</v>
      </c>
    </row>
    <row r="34" spans="1:26" ht="11" customHeight="1">
      <c r="A34" s="12" t="s">
        <v>0</v>
      </c>
      <c r="B34" s="9">
        <v>1845015.736</v>
      </c>
      <c r="C34" s="9">
        <v>92554.873000000007</v>
      </c>
      <c r="D34" s="9">
        <v>479398.67</v>
      </c>
      <c r="E34" s="9">
        <v>13350.634</v>
      </c>
      <c r="F34" s="9">
        <v>628644.17099999997</v>
      </c>
      <c r="G34" s="9">
        <v>-4039.9050000000002</v>
      </c>
      <c r="H34" s="9">
        <v>356453.29499999998</v>
      </c>
      <c r="I34" s="9">
        <v>36948.440999999999</v>
      </c>
      <c r="J34" s="9">
        <v>21709.073</v>
      </c>
      <c r="K34" s="9">
        <v>14726.102000000001</v>
      </c>
      <c r="L34" s="9">
        <v>511.16800000000001</v>
      </c>
      <c r="M34" s="9">
        <v>3288.0349999999999</v>
      </c>
      <c r="N34" s="9">
        <f t="shared" si="0"/>
        <v>3492172.2829999998</v>
      </c>
      <c r="O34" s="9">
        <v>3611.9899999992922</v>
      </c>
      <c r="P34" s="5">
        <f>N34/N33-1</f>
        <v>1.3932069701263261E-2</v>
      </c>
      <c r="Q34" s="64">
        <f>(N34/N24)^0.1-1</f>
        <v>3.0924809896959893E-2</v>
      </c>
      <c r="R34" s="5">
        <f>SUM(H34:M34)/N34</f>
        <v>0.12417374598353971</v>
      </c>
      <c r="S34" s="6">
        <f>4*B34+3*C34+2*D34</f>
        <v>8616524.9030000009</v>
      </c>
      <c r="T34" s="5">
        <f>F34/N34+R34</f>
        <v>0.3041889686173882</v>
      </c>
      <c r="U34" s="7">
        <f>S34/N34</f>
        <v>2.4673825357773742</v>
      </c>
      <c r="V34" s="49">
        <f>B34/N34</f>
        <v>0.52832895587127604</v>
      </c>
      <c r="W34" s="9"/>
      <c r="X34" s="9"/>
      <c r="Y34" s="9"/>
      <c r="Z34" s="5">
        <f t="shared" si="1"/>
        <v>2.4714225990550679E-2</v>
      </c>
    </row>
    <row r="35" spans="1:26" ht="11" customHeight="1">
      <c r="A35" s="12" t="s">
        <v>1</v>
      </c>
      <c r="B35" s="9">
        <v>1873515.69</v>
      </c>
      <c r="C35" s="9">
        <v>128800.173</v>
      </c>
      <c r="D35" s="9">
        <v>531257.10400000005</v>
      </c>
      <c r="E35" s="9">
        <v>13492.23</v>
      </c>
      <c r="F35" s="9">
        <v>673702.10400000005</v>
      </c>
      <c r="G35" s="9">
        <v>-4467.28</v>
      </c>
      <c r="H35" s="9">
        <v>323335.66100000002</v>
      </c>
      <c r="I35" s="9">
        <v>36338.383999999998</v>
      </c>
      <c r="J35" s="9">
        <v>22447.935000000001</v>
      </c>
      <c r="K35" s="9">
        <v>14773.918</v>
      </c>
      <c r="L35" s="9">
        <v>502.47300000000001</v>
      </c>
      <c r="M35" s="9">
        <v>3025.6959999999999</v>
      </c>
      <c r="N35" s="9">
        <f t="shared" si="0"/>
        <v>3620295.4980000001</v>
      </c>
      <c r="O35" s="9">
        <v>3571.4099999996834</v>
      </c>
      <c r="P35" s="5">
        <f>N35/N34-1</f>
        <v>3.6688686759157818E-2</v>
      </c>
      <c r="Q35" s="64">
        <f>(N35/N25)^0.1-1</f>
        <v>2.9482527909149292E-2</v>
      </c>
      <c r="R35" s="5">
        <f>SUM(H35:M35)/N35</f>
        <v>0.11060535451352264</v>
      </c>
      <c r="S35" s="6">
        <f>4*B35+3*C35+2*D35</f>
        <v>8942977.4869999997</v>
      </c>
      <c r="T35" s="5">
        <f>F35/N35+R35</f>
        <v>0.29669571768199349</v>
      </c>
      <c r="U35" s="7">
        <f>S35/N35</f>
        <v>2.4702341264519618</v>
      </c>
      <c r="V35" s="49">
        <f>B35/N35</f>
        <v>0.51750352727698801</v>
      </c>
      <c r="W35" s="9"/>
      <c r="X35" s="9"/>
      <c r="Y35" s="9"/>
      <c r="Z35" s="5">
        <f t="shared" si="1"/>
        <v>2.3798222285334479E-2</v>
      </c>
    </row>
    <row r="36" spans="1:26" ht="11" customHeight="1">
      <c r="A36" s="12" t="s">
        <v>6</v>
      </c>
      <c r="B36" s="9">
        <v>1881087.2239999999</v>
      </c>
      <c r="C36" s="9">
        <v>118060.838</v>
      </c>
      <c r="D36" s="9">
        <v>556396.12699999998</v>
      </c>
      <c r="E36" s="9">
        <v>14125.592000000001</v>
      </c>
      <c r="F36" s="9">
        <v>728254.12399999995</v>
      </c>
      <c r="G36" s="9">
        <v>-6096.8990000000003</v>
      </c>
      <c r="H36" s="9">
        <v>319536.02899999998</v>
      </c>
      <c r="I36" s="9">
        <v>37040.733999999997</v>
      </c>
      <c r="J36" s="9">
        <v>22572.174999999999</v>
      </c>
      <c r="K36" s="9">
        <v>14827.013000000001</v>
      </c>
      <c r="L36" s="9">
        <v>495.08199999999999</v>
      </c>
      <c r="M36" s="9">
        <v>4487.9979999999996</v>
      </c>
      <c r="N36" s="9">
        <f t="shared" si="0"/>
        <v>3694809.81</v>
      </c>
      <c r="O36" s="9">
        <v>4023.7730000005104</v>
      </c>
      <c r="P36" s="5">
        <f>N36/N35-1</f>
        <v>2.0582383963177797E-2</v>
      </c>
      <c r="Q36" s="64">
        <f>(N36/N26)^0.1-1</f>
        <v>2.2169651050420569E-2</v>
      </c>
      <c r="R36" s="5">
        <f>SUM(H36:M36)/N36</f>
        <v>0.10797823203787585</v>
      </c>
      <c r="S36" s="6">
        <f>4*B36+3*C36+2*D36</f>
        <v>8991323.6640000008</v>
      </c>
      <c r="T36" s="5">
        <f>F36/N36+R36</f>
        <v>0.30508015648036835</v>
      </c>
      <c r="U36" s="7">
        <f>S36/N36</f>
        <v>2.4335010802626402</v>
      </c>
      <c r="V36" s="49">
        <f>B36/N36</f>
        <v>0.50911611712972038</v>
      </c>
      <c r="W36" s="9"/>
      <c r="X36" s="9"/>
      <c r="Y36" s="9"/>
      <c r="Z36" s="5">
        <f t="shared" si="1"/>
        <v>2.3409158372890787E-2</v>
      </c>
    </row>
    <row r="37" spans="1:26" ht="11" customHeight="1">
      <c r="A37" s="12" t="s">
        <v>7</v>
      </c>
      <c r="B37" s="9">
        <v>1966264.5959999999</v>
      </c>
      <c r="C37" s="9">
        <v>111220.965</v>
      </c>
      <c r="D37" s="9">
        <v>601038.15899999999</v>
      </c>
      <c r="E37" s="9">
        <v>13954.758</v>
      </c>
      <c r="F37" s="9">
        <v>753892.94</v>
      </c>
      <c r="G37" s="9">
        <v>-5538.86</v>
      </c>
      <c r="H37" s="9">
        <v>275572.59700000001</v>
      </c>
      <c r="I37" s="9">
        <v>37594.866000000002</v>
      </c>
      <c r="J37" s="9">
        <v>23131.313999999998</v>
      </c>
      <c r="K37" s="9">
        <v>14093.157999999999</v>
      </c>
      <c r="L37" s="9">
        <v>493.375</v>
      </c>
      <c r="M37" s="9">
        <v>5593.2610000000004</v>
      </c>
      <c r="N37" s="9">
        <f t="shared" si="0"/>
        <v>3802105.0430000001</v>
      </c>
      <c r="O37" s="9">
        <v>4793.9140000008047</v>
      </c>
      <c r="P37" s="5">
        <f>N37/N36-1</f>
        <v>2.9039446823380555E-2</v>
      </c>
      <c r="Q37" s="64">
        <f>(N37/N27)^0.1-1</f>
        <v>2.2689511075102642E-2</v>
      </c>
      <c r="R37" s="5">
        <f>SUM(H37:M37)/N37</f>
        <v>9.3758212087356047E-2</v>
      </c>
      <c r="S37" s="6">
        <f>4*B37+3*C37+2*D37</f>
        <v>9400797.5969999991</v>
      </c>
      <c r="T37" s="5">
        <f>F37/N37+R37</f>
        <v>0.29204125042370638</v>
      </c>
      <c r="U37" s="7">
        <f>S37/N37</f>
        <v>2.4725244280948182</v>
      </c>
      <c r="V37" s="49">
        <f>B37/N37</f>
        <v>0.51715157097515252</v>
      </c>
      <c r="W37" s="9"/>
      <c r="X37" s="9"/>
      <c r="Y37" s="9"/>
      <c r="Z37" s="5">
        <f t="shared" si="1"/>
        <v>2.3152740128016713E-2</v>
      </c>
    </row>
    <row r="38" spans="1:26" ht="11" customHeight="1">
      <c r="A38" s="12" t="s">
        <v>8</v>
      </c>
      <c r="B38" s="9">
        <v>1903955.942</v>
      </c>
      <c r="C38" s="9">
        <v>124880.22100000001</v>
      </c>
      <c r="D38" s="9">
        <v>639129.11899999995</v>
      </c>
      <c r="E38" s="9">
        <v>9039.473</v>
      </c>
      <c r="F38" s="9">
        <v>768826.30799999996</v>
      </c>
      <c r="G38" s="9">
        <v>-8823.4449999999997</v>
      </c>
      <c r="H38" s="9">
        <v>216961.04500000001</v>
      </c>
      <c r="I38" s="9">
        <v>35199.904999999999</v>
      </c>
      <c r="J38" s="9">
        <v>14548.152</v>
      </c>
      <c r="K38" s="9">
        <v>13740.501</v>
      </c>
      <c r="L38" s="9">
        <v>542.755</v>
      </c>
      <c r="M38" s="9">
        <v>6737.3310000000001</v>
      </c>
      <c r="N38" s="9">
        <f t="shared" si="0"/>
        <v>3736643.6490000002</v>
      </c>
      <c r="O38" s="9">
        <v>11906.342000000644</v>
      </c>
      <c r="P38" s="5">
        <f>N38/N37-1</f>
        <v>-1.7217145044564175E-2</v>
      </c>
      <c r="Q38" s="64">
        <f>(N38/N28)^0.1-1</f>
        <v>1.9719262939230209E-2</v>
      </c>
      <c r="R38" s="5">
        <f>SUM(H38:M38)/N38</f>
        <v>7.7002175221338592E-2</v>
      </c>
      <c r="S38" s="6">
        <f>4*B38+3*C38+2*D38</f>
        <v>9268722.6689999998</v>
      </c>
      <c r="T38" s="5">
        <f>F38/N38+R38</f>
        <v>0.28275535380066419</v>
      </c>
      <c r="U38" s="7">
        <f>S38/N38</f>
        <v>2.4804941384979253</v>
      </c>
      <c r="V38" s="49">
        <f>B38/N38</f>
        <v>0.50953639705770082</v>
      </c>
      <c r="W38" s="9"/>
      <c r="X38" s="9"/>
      <c r="Y38" s="9"/>
      <c r="Z38" s="5">
        <f t="shared" si="1"/>
        <v>2.0234984949725036E-2</v>
      </c>
    </row>
    <row r="39" spans="1:26" ht="11" customHeight="1">
      <c r="A39" s="12" t="s">
        <v>9</v>
      </c>
      <c r="B39" s="9">
        <v>1933130.3540000001</v>
      </c>
      <c r="C39" s="9">
        <v>94567.395000000004</v>
      </c>
      <c r="D39" s="9">
        <v>691005.74399999995</v>
      </c>
      <c r="E39" s="9">
        <v>11462.683999999999</v>
      </c>
      <c r="F39" s="9">
        <v>780064.08700000006</v>
      </c>
      <c r="G39" s="9">
        <v>-8742.9279999999999</v>
      </c>
      <c r="H39" s="9">
        <v>264328.83100000001</v>
      </c>
      <c r="I39" s="9">
        <v>38665.036999999997</v>
      </c>
      <c r="J39" s="9">
        <v>15043.712</v>
      </c>
      <c r="K39" s="9">
        <v>14491.31</v>
      </c>
      <c r="L39" s="9">
        <v>554.83100000000002</v>
      </c>
      <c r="M39" s="9">
        <v>10354.280000000001</v>
      </c>
      <c r="N39" s="9">
        <f t="shared" si="0"/>
        <v>3858452.2459999998</v>
      </c>
      <c r="O39" s="9">
        <v>13526.909000000916</v>
      </c>
      <c r="P39" s="5">
        <f>N39/N38-1</f>
        <v>3.2598398038998999E-2</v>
      </c>
      <c r="Q39" s="64">
        <f>(N39/N29)^0.1-1</f>
        <v>2.266062508031097E-2</v>
      </c>
      <c r="R39" s="5">
        <f>SUM(H39:M39)/N39</f>
        <v>8.9009265659834746E-2</v>
      </c>
      <c r="S39" s="6">
        <f>4*B39+3*C39+2*D39</f>
        <v>9398235.0889999997</v>
      </c>
      <c r="T39" s="5">
        <f>F39/N39+R39</f>
        <v>0.29117947207062578</v>
      </c>
      <c r="U39" s="7">
        <f>S39/N39</f>
        <v>2.4357525996966816</v>
      </c>
      <c r="V39" s="49">
        <f>B39/N39</f>
        <v>0.50101186453818303</v>
      </c>
      <c r="W39" s="9"/>
      <c r="X39" s="9"/>
      <c r="Y39" s="9"/>
      <c r="Z39" s="5">
        <f t="shared" si="1"/>
        <v>2.1886165388607721E-2</v>
      </c>
    </row>
    <row r="40" spans="1:26" ht="11" customHeight="1">
      <c r="A40" s="12" t="s">
        <v>10</v>
      </c>
      <c r="B40" s="9">
        <v>1973736.7520000001</v>
      </c>
      <c r="C40" s="9">
        <v>119405.643</v>
      </c>
      <c r="D40" s="9">
        <v>649907.53899999999</v>
      </c>
      <c r="E40" s="9">
        <v>15600.022000000001</v>
      </c>
      <c r="F40" s="9">
        <v>763732.69499999995</v>
      </c>
      <c r="G40" s="9">
        <v>-8535.0650000000005</v>
      </c>
      <c r="H40" s="9">
        <v>275806.32299999997</v>
      </c>
      <c r="I40" s="9">
        <v>37529.095999999998</v>
      </c>
      <c r="J40" s="9">
        <v>15811.992</v>
      </c>
      <c r="K40" s="9">
        <v>14424.231</v>
      </c>
      <c r="L40" s="9">
        <v>534.00099999999998</v>
      </c>
      <c r="M40" s="9">
        <v>11187.466</v>
      </c>
      <c r="N40" s="9">
        <f t="shared" si="0"/>
        <v>3883185.2039999999</v>
      </c>
      <c r="O40" s="9">
        <v>14044.509000000078</v>
      </c>
      <c r="P40" s="5">
        <f>N40/N39-1</f>
        <v>6.4100723355176026E-3</v>
      </c>
      <c r="Q40" s="64">
        <f>(N40/N30)^0.1-1</f>
        <v>1.9628464437571269E-2</v>
      </c>
      <c r="R40" s="5">
        <f>SUM(H40:M40)/N40</f>
        <v>9.1495277802876585E-2</v>
      </c>
      <c r="S40" s="6">
        <f>4*B40+3*C40+2*D40</f>
        <v>9552979.0150000006</v>
      </c>
      <c r="T40" s="5">
        <f>F40/N40+R40</f>
        <v>0.28817214354013077</v>
      </c>
      <c r="U40" s="7">
        <f>S40/N40</f>
        <v>2.4600884359467705</v>
      </c>
      <c r="V40" s="49">
        <f>B40/N40</f>
        <v>0.50827777927431561</v>
      </c>
      <c r="W40" s="9"/>
      <c r="X40" s="9"/>
      <c r="Y40" s="9"/>
      <c r="Z40" s="5">
        <f t="shared" si="1"/>
        <v>2.2887083754967893E-2</v>
      </c>
    </row>
    <row r="41" spans="1:26" ht="11" customHeight="1">
      <c r="A41" s="12" t="s">
        <v>11</v>
      </c>
      <c r="B41" s="9">
        <v>1978300.5490000001</v>
      </c>
      <c r="C41" s="9">
        <v>121145.057</v>
      </c>
      <c r="D41" s="9">
        <v>710100.01699999999</v>
      </c>
      <c r="E41" s="9">
        <v>15252.431</v>
      </c>
      <c r="F41" s="9">
        <v>788528.38699999999</v>
      </c>
      <c r="G41" s="9">
        <v>-8488.2099999999991</v>
      </c>
      <c r="H41" s="9">
        <v>268417.30900000001</v>
      </c>
      <c r="I41" s="9">
        <v>38116.883000000002</v>
      </c>
      <c r="J41" s="9">
        <v>15420.57</v>
      </c>
      <c r="K41" s="9">
        <v>14810.975</v>
      </c>
      <c r="L41" s="9">
        <v>575.15499999999997</v>
      </c>
      <c r="M41" s="9">
        <v>14143.741</v>
      </c>
      <c r="N41" s="9">
        <f t="shared" si="0"/>
        <v>3970555.264</v>
      </c>
      <c r="O41" s="9">
        <v>14232.400000000373</v>
      </c>
      <c r="P41" s="5">
        <f>N41/N40-1</f>
        <v>2.2499586141294881E-2</v>
      </c>
      <c r="Q41" s="64">
        <f>(N41/N31)^0.1-1</f>
        <v>2.0304751492846274E-2</v>
      </c>
      <c r="R41" s="5">
        <f>SUM(H41:M41)/N41</f>
        <v>8.8522790801281753E-2</v>
      </c>
      <c r="S41" s="6">
        <f>4*B41+3*C41+2*D41</f>
        <v>9696837.4010000005</v>
      </c>
      <c r="T41" s="5">
        <f>F41/N41+R41</f>
        <v>0.28711677440588823</v>
      </c>
      <c r="U41" s="7">
        <f>S41/N41</f>
        <v>2.4421867361773613</v>
      </c>
      <c r="V41" s="49">
        <f>B41/N41</f>
        <v>0.49824279413429673</v>
      </c>
      <c r="W41" s="9"/>
      <c r="X41" s="9"/>
      <c r="Y41" s="9"/>
      <c r="Z41" s="5">
        <f t="shared" si="1"/>
        <v>2.250190289757931E-2</v>
      </c>
    </row>
    <row r="42" spans="1:26" ht="11" customHeight="1">
      <c r="A42" s="12" t="s">
        <v>12</v>
      </c>
      <c r="B42" s="9">
        <v>2012873.0460000001</v>
      </c>
      <c r="C42" s="9">
        <v>122225.01700000001</v>
      </c>
      <c r="D42" s="9">
        <v>760960.25399999996</v>
      </c>
      <c r="E42" s="9">
        <v>13464.144</v>
      </c>
      <c r="F42" s="9">
        <v>781986.36499999999</v>
      </c>
      <c r="G42" s="9">
        <v>-6557.7879999999996</v>
      </c>
      <c r="H42" s="9">
        <v>270321.255</v>
      </c>
      <c r="I42" s="9">
        <v>38856.417000000001</v>
      </c>
      <c r="J42" s="9">
        <v>15420.393</v>
      </c>
      <c r="K42" s="9">
        <v>14691.745000000001</v>
      </c>
      <c r="L42" s="9">
        <v>550.29399999999998</v>
      </c>
      <c r="M42" s="9">
        <v>17810.548999999999</v>
      </c>
      <c r="N42" s="9">
        <f t="shared" si="0"/>
        <v>4055422.75</v>
      </c>
      <c r="O42" s="9">
        <v>12821.059000000358</v>
      </c>
      <c r="P42" s="5">
        <f>N42/N41-1</f>
        <v>2.1374211000026122E-2</v>
      </c>
      <c r="Q42" s="64">
        <f>(N42/N32)^0.1-1</f>
        <v>1.9187165278142571E-2</v>
      </c>
      <c r="R42" s="5">
        <f>SUM(H42:M42)/N42</f>
        <v>8.8190720190638575E-2</v>
      </c>
      <c r="S42" s="6">
        <f>4*B42+3*C42+2*D42</f>
        <v>9940087.7430000007</v>
      </c>
      <c r="T42" s="5">
        <f>F42/N42+R42</f>
        <v>0.28101559029820011</v>
      </c>
      <c r="U42" s="7">
        <f>S42/N42</f>
        <v>2.4510608032171248</v>
      </c>
      <c r="V42" s="49">
        <f>B42/N42</f>
        <v>0.49634111412922366</v>
      </c>
      <c r="W42" s="9"/>
      <c r="X42" s="9"/>
      <c r="Y42" s="9"/>
      <c r="Z42" s="5">
        <f t="shared" si="1"/>
        <v>2.1870955376970341E-2</v>
      </c>
    </row>
    <row r="43" spans="1:26" ht="11" customHeight="1">
      <c r="A43" s="12" t="s">
        <v>13</v>
      </c>
      <c r="B43" s="9">
        <v>1990511.135</v>
      </c>
      <c r="C43" s="9">
        <v>64166.413999999997</v>
      </c>
      <c r="D43" s="9">
        <v>816440.77</v>
      </c>
      <c r="E43" s="9">
        <v>14176.808000000001</v>
      </c>
      <c r="F43" s="9">
        <v>787218.63600000006</v>
      </c>
      <c r="G43" s="9">
        <v>-6557.8419999999996</v>
      </c>
      <c r="H43" s="9">
        <v>289246.41600000003</v>
      </c>
      <c r="I43" s="9">
        <v>38762.095999999998</v>
      </c>
      <c r="J43" s="9">
        <v>16098.525</v>
      </c>
      <c r="K43" s="9">
        <v>14568.029</v>
      </c>
      <c r="L43" s="9">
        <v>507.70600000000002</v>
      </c>
      <c r="M43" s="9">
        <v>26589.136999999999</v>
      </c>
      <c r="N43" s="9">
        <f t="shared" si="0"/>
        <v>4064702.2280000001</v>
      </c>
      <c r="O43" s="9">
        <v>12974.398000000045</v>
      </c>
      <c r="P43" s="5">
        <f>N43/N42-1</f>
        <v>2.2881653953339409E-3</v>
      </c>
      <c r="Q43" s="64">
        <f>(N43/N33)^0.1-1</f>
        <v>1.6703206875973153E-2</v>
      </c>
      <c r="R43" s="5">
        <f>SUM(H43:M43)/N43</f>
        <v>9.4907790869053557E-2</v>
      </c>
      <c r="S43" s="6">
        <f>4*B43+3*C43+2*D43</f>
        <v>9787425.3220000006</v>
      </c>
      <c r="T43" s="5">
        <f>F43/N43+R43</f>
        <v>0.28857969888169632</v>
      </c>
      <c r="U43" s="7">
        <f>S43/N43</f>
        <v>2.4079070920813344</v>
      </c>
      <c r="V43" s="49">
        <f>B43/N43</f>
        <v>0.48970650821312756</v>
      </c>
      <c r="W43" s="9"/>
      <c r="X43" s="9"/>
      <c r="Y43" s="9"/>
      <c r="Z43" s="5">
        <f t="shared" si="1"/>
        <v>2.2147259245677772E-2</v>
      </c>
    </row>
    <row r="44" spans="1:26" ht="11" customHeight="1">
      <c r="A44" s="12" t="s">
        <v>14</v>
      </c>
      <c r="B44" s="9">
        <v>2016455.584</v>
      </c>
      <c r="C44" s="9">
        <v>65738.978000000003</v>
      </c>
      <c r="D44" s="9">
        <v>896589.79099999997</v>
      </c>
      <c r="E44" s="9">
        <v>13453.353999999999</v>
      </c>
      <c r="F44" s="9">
        <v>806424.75300000003</v>
      </c>
      <c r="G44" s="9">
        <v>-6896.3519999999999</v>
      </c>
      <c r="H44" s="9">
        <v>247509.97399999999</v>
      </c>
      <c r="I44" s="9">
        <v>39014.023999999998</v>
      </c>
      <c r="J44" s="9">
        <v>16524.554</v>
      </c>
      <c r="K44" s="9">
        <v>14637.213</v>
      </c>
      <c r="L44" s="9">
        <f>SUM(W44:Y44)</f>
        <v>612</v>
      </c>
      <c r="M44" s="9">
        <v>34449.927000000003</v>
      </c>
      <c r="N44" s="9">
        <f t="shared" si="0"/>
        <v>4156744.9309999999</v>
      </c>
      <c r="O44" s="9">
        <v>12231.130999999586</v>
      </c>
      <c r="P44" s="5">
        <f>N44/N43-1</f>
        <v>2.2644390126774105E-2</v>
      </c>
      <c r="Q44" s="64">
        <f>(N44/N34)^0.1-1</f>
        <v>1.7573460340267744E-2</v>
      </c>
      <c r="R44" s="5">
        <f>SUM(H44:M44)/N44</f>
        <v>8.486151973610237E-2</v>
      </c>
      <c r="S44" s="6">
        <f>4*B44+3*C44+2*D44</f>
        <v>10056218.852</v>
      </c>
      <c r="T44" s="5">
        <f>F44/N44+R44</f>
        <v>0.27886542576985462</v>
      </c>
      <c r="U44" s="7">
        <f>S44/N44</f>
        <v>2.419253290478121</v>
      </c>
      <c r="V44" s="49">
        <f>B44/N44</f>
        <v>0.4851044789786742</v>
      </c>
      <c r="W44" s="38">
        <v>596</v>
      </c>
      <c r="X44" s="9">
        <v>16</v>
      </c>
      <c r="Y44" s="9"/>
      <c r="Z44" s="5">
        <f>(E44+G44+I44+J44+K44+O44)/N44</f>
        <v>2.1402305283763776E-2</v>
      </c>
    </row>
    <row r="45" spans="1:26">
      <c r="A45" s="12" t="s">
        <v>18</v>
      </c>
      <c r="B45" s="9">
        <v>1994385.112</v>
      </c>
      <c r="C45" s="9">
        <v>45353.531000000003</v>
      </c>
      <c r="D45" s="9">
        <v>876948.03500000003</v>
      </c>
      <c r="E45" s="9">
        <v>11573.016</v>
      </c>
      <c r="F45" s="9">
        <v>806181.93500000006</v>
      </c>
      <c r="G45" s="9">
        <v>-6238.4030000000002</v>
      </c>
      <c r="H45" s="9">
        <v>248085.084</v>
      </c>
      <c r="I45" s="9">
        <v>38788.851000000002</v>
      </c>
      <c r="J45" s="9">
        <v>17086.267</v>
      </c>
      <c r="K45" s="9">
        <v>14859.237999999999</v>
      </c>
      <c r="L45" s="9">
        <f>SUM(W45:Y45)</f>
        <v>864</v>
      </c>
      <c r="M45" s="9">
        <v>52025.898000000001</v>
      </c>
      <c r="N45" s="9">
        <f t="shared" si="0"/>
        <v>4119408.946</v>
      </c>
      <c r="O45" s="9">
        <v>19496.382000000682</v>
      </c>
      <c r="P45" s="5">
        <f>N45/N44-1</f>
        <v>-8.9820245455902725E-3</v>
      </c>
      <c r="Q45" s="64">
        <f>(N45/N35)^0.1-1</f>
        <v>1.2999168216716539E-2</v>
      </c>
      <c r="R45" s="5">
        <f>SUM(H45:M45)/N45</f>
        <v>9.0233658001091302E-2</v>
      </c>
      <c r="S45" s="6">
        <f>4*B45+3*C45+2*D45</f>
        <v>9867497.1109999996</v>
      </c>
      <c r="T45" s="5">
        <f>F45/N45+R45</f>
        <v>0.28593696048161177</v>
      </c>
      <c r="U45" s="7">
        <f>S45/N45</f>
        <v>2.3953672093132363</v>
      </c>
      <c r="V45" s="49">
        <f>B45/N45</f>
        <v>0.48414351139781209</v>
      </c>
      <c r="W45" s="9">
        <v>788</v>
      </c>
      <c r="X45" s="9">
        <v>76</v>
      </c>
      <c r="Y45" s="9"/>
    </row>
    <row r="46" spans="1:26">
      <c r="A46" s="12" t="s">
        <v>118</v>
      </c>
      <c r="B46" s="9">
        <f>B229</f>
        <v>1764485.514</v>
      </c>
      <c r="C46" s="9">
        <f t="shared" ref="C46:M46" si="2">C229</f>
        <v>38826.662000000004</v>
      </c>
      <c r="D46" s="9">
        <f t="shared" si="2"/>
        <v>920377.98900000006</v>
      </c>
      <c r="E46" s="9">
        <f t="shared" si="2"/>
        <v>10697.885</v>
      </c>
      <c r="F46" s="9">
        <f t="shared" si="2"/>
        <v>796751.45799999998</v>
      </c>
      <c r="G46" s="9">
        <f t="shared" si="2"/>
        <v>-4346.4849999999997</v>
      </c>
      <c r="H46" s="9">
        <f t="shared" si="2"/>
        <v>272130.94099999999</v>
      </c>
      <c r="I46" s="9">
        <f t="shared" si="2"/>
        <v>36243.438000000002</v>
      </c>
      <c r="J46" s="9">
        <f t="shared" si="2"/>
        <v>18093.333999999995</v>
      </c>
      <c r="K46" s="9">
        <f t="shared" si="2"/>
        <v>15209.664999999999</v>
      </c>
      <c r="L46" s="9">
        <f>SUM(W46:Y46)</f>
        <v>892</v>
      </c>
      <c r="M46" s="9">
        <f t="shared" si="2"/>
        <v>73886</v>
      </c>
      <c r="N46" s="9">
        <f t="shared" si="0"/>
        <v>3955971</v>
      </c>
      <c r="O46" s="9">
        <v>12722.598999999929</v>
      </c>
      <c r="P46" s="5">
        <f>N46/N45-1</f>
        <v>-3.967509614666942E-2</v>
      </c>
      <c r="Q46" s="64">
        <f>(N46/N36)^0.1-1</f>
        <v>6.8530758164864203E-3</v>
      </c>
      <c r="R46" s="5">
        <f>SUM(H46:M46)/N46</f>
        <v>0.10527260639676074</v>
      </c>
      <c r="S46" s="6">
        <f>4*B46+3*C46+2*D46</f>
        <v>9015178.0199999996</v>
      </c>
      <c r="T46" s="5">
        <f>F46/N46+R46</f>
        <v>0.30667738363097202</v>
      </c>
      <c r="U46" s="7">
        <f>S46/N46</f>
        <v>2.2788786924878872</v>
      </c>
      <c r="V46" s="49">
        <f>B46/N46</f>
        <v>0.44603095270415277</v>
      </c>
      <c r="W46" s="38">
        <v>735</v>
      </c>
      <c r="X46" s="9">
        <v>157</v>
      </c>
      <c r="Y46" s="9"/>
    </row>
    <row r="47" spans="1:26">
      <c r="A47" s="12" t="s">
        <v>119</v>
      </c>
      <c r="B47" s="9">
        <f>B227</f>
        <v>1853971.6940000001</v>
      </c>
      <c r="C47" s="9">
        <f t="shared" ref="C47:M47" si="3">C227</f>
        <v>37245.701999999997</v>
      </c>
      <c r="D47" s="9">
        <f t="shared" si="3"/>
        <v>983615.39899999998</v>
      </c>
      <c r="E47" s="9">
        <f t="shared" si="3"/>
        <v>11164.669</v>
      </c>
      <c r="F47" s="9">
        <f t="shared" si="3"/>
        <v>806937.93599999999</v>
      </c>
      <c r="G47" s="9">
        <f t="shared" si="3"/>
        <v>-4089.0160000000001</v>
      </c>
      <c r="H47" s="9">
        <f t="shared" si="3"/>
        <v>256296.23300000001</v>
      </c>
      <c r="I47" s="9">
        <f t="shared" si="3"/>
        <v>37934.016000000003</v>
      </c>
      <c r="J47" s="9">
        <f t="shared" si="3"/>
        <v>18102.79</v>
      </c>
      <c r="K47" s="9">
        <f t="shared" si="3"/>
        <v>15428.812</v>
      </c>
      <c r="L47" s="9">
        <f>SUM(W47:Y47)</f>
        <v>1212</v>
      </c>
      <c r="M47" s="9">
        <f t="shared" si="3"/>
        <v>94648</v>
      </c>
      <c r="N47" s="9">
        <f>N227</f>
        <v>4125058.3880000003</v>
      </c>
      <c r="O47" s="9">
        <f>O227</f>
        <v>12501.552999999782</v>
      </c>
      <c r="P47" s="5">
        <f>N47/N46-1</f>
        <v>4.2742322428551693E-2</v>
      </c>
      <c r="Q47" s="64">
        <f>(N47/N37)^0.1-1</f>
        <v>8.1858525984075392E-3</v>
      </c>
      <c r="R47" s="5">
        <f>SUM(H47:M47)/N47</f>
        <v>0.1026947526930375</v>
      </c>
      <c r="S47" s="6">
        <f>4*B47+3*C47+2*D47</f>
        <v>9494854.6799999997</v>
      </c>
      <c r="T47" s="5">
        <f>F47/N47+R47</f>
        <v>0.29831330159586578</v>
      </c>
      <c r="U47" s="7">
        <f>S47/N47</f>
        <v>2.3017503722180037</v>
      </c>
      <c r="V47" s="49">
        <f>B47/N47</f>
        <v>0.44944132170184448</v>
      </c>
      <c r="W47" s="9">
        <v>789</v>
      </c>
      <c r="X47" s="9">
        <v>423</v>
      </c>
      <c r="Y47" s="9"/>
    </row>
    <row r="48" spans="1:26">
      <c r="A48" s="12" t="s">
        <v>86</v>
      </c>
      <c r="B48" s="9">
        <f t="shared" ref="B48:M48" si="4">B225</f>
        <v>1734265</v>
      </c>
      <c r="C48" s="9">
        <f t="shared" si="4"/>
        <v>28161</v>
      </c>
      <c r="D48" s="9">
        <f t="shared" si="4"/>
        <v>1016594</v>
      </c>
      <c r="E48" s="9">
        <f t="shared" si="4"/>
        <v>11269</v>
      </c>
      <c r="F48" s="9">
        <f t="shared" si="4"/>
        <v>790226</v>
      </c>
      <c r="G48" s="9">
        <f t="shared" si="4"/>
        <v>-5912</v>
      </c>
      <c r="H48" s="9">
        <f t="shared" si="4"/>
        <v>325074</v>
      </c>
      <c r="I48" s="9">
        <f t="shared" si="4"/>
        <v>36946</v>
      </c>
      <c r="J48" s="9">
        <f t="shared" si="4"/>
        <v>19785</v>
      </c>
      <c r="K48" s="9">
        <f t="shared" si="4"/>
        <v>16702</v>
      </c>
      <c r="L48" s="9">
        <f>SUM(W48:Y48)</f>
        <v>1818</v>
      </c>
      <c r="M48" s="9">
        <f t="shared" si="4"/>
        <v>119746</v>
      </c>
      <c r="N48" s="9">
        <f>N225</f>
        <v>4105735</v>
      </c>
      <c r="O48" s="9">
        <f>O225</f>
        <v>11065</v>
      </c>
      <c r="P48" s="5">
        <f>N48/N47-1</f>
        <v>-4.6843913909710988E-3</v>
      </c>
      <c r="Q48" s="64">
        <f>(N48/N38)^0.1-1</f>
        <v>9.4642038310837062E-3</v>
      </c>
      <c r="R48" s="5">
        <f>SUM(H48:M48)/N48</f>
        <v>0.1266694026769872</v>
      </c>
      <c r="S48" s="6">
        <f>4*B48+3*C48+2*D48</f>
        <v>9054731</v>
      </c>
      <c r="T48" s="5">
        <f>F48/N48+R48</f>
        <v>0.31913822981756007</v>
      </c>
      <c r="U48" s="7">
        <f>S48/N48</f>
        <v>2.2053861245306869</v>
      </c>
      <c r="V48" s="49">
        <f>B48/N48</f>
        <v>0.42240061767259701</v>
      </c>
      <c r="W48" s="38">
        <v>806</v>
      </c>
      <c r="X48" s="9">
        <v>1012</v>
      </c>
      <c r="Y48" s="9"/>
    </row>
    <row r="49" spans="1:25">
      <c r="A49" s="12" t="s">
        <v>127</v>
      </c>
      <c r="B49" s="9">
        <f>B223</f>
        <v>1517203.2390000001</v>
      </c>
      <c r="C49" s="9">
        <f t="shared" ref="C49:O49" si="5">C223</f>
        <v>22900.391000000003</v>
      </c>
      <c r="D49" s="9">
        <f t="shared" si="5"/>
        <v>1230708.96</v>
      </c>
      <c r="E49" s="9">
        <f t="shared" si="5"/>
        <v>11211.028</v>
      </c>
      <c r="F49" s="9">
        <f t="shared" si="5"/>
        <v>769331.723</v>
      </c>
      <c r="G49" s="9">
        <f t="shared" si="5"/>
        <v>-4657.8310000000001</v>
      </c>
      <c r="H49" s="9">
        <f t="shared" si="5"/>
        <v>276534.696</v>
      </c>
      <c r="I49" s="9">
        <f t="shared" si="5"/>
        <v>37541.149999999994</v>
      </c>
      <c r="J49" s="9">
        <f t="shared" si="5"/>
        <v>20024.724999999999</v>
      </c>
      <c r="K49" s="9">
        <f t="shared" si="5"/>
        <v>16791.080999999998</v>
      </c>
      <c r="L49" s="9">
        <f>SUM(W49:Y49)</f>
        <v>4327</v>
      </c>
      <c r="M49" s="9">
        <f t="shared" si="5"/>
        <v>140087.81400000001</v>
      </c>
      <c r="N49" s="9">
        <f t="shared" si="5"/>
        <v>4054484.2220000001</v>
      </c>
      <c r="O49" s="9">
        <f t="shared" si="5"/>
        <v>12466.047999999719</v>
      </c>
      <c r="P49" s="5">
        <f>N49/N48-1</f>
        <v>-1.2482729158116657E-2</v>
      </c>
      <c r="Q49" s="64">
        <f>(N49/N39)^0.1-1</f>
        <v>4.9680353053809245E-3</v>
      </c>
      <c r="R49" s="5">
        <f>SUM(H49:M49)/N49</f>
        <v>0.12216263250265523</v>
      </c>
      <c r="S49" s="6">
        <f>4*B49+3*C49+2*D49</f>
        <v>8598932.0490000006</v>
      </c>
      <c r="T49" s="5">
        <f>F49/N49+R49</f>
        <v>0.31191099033952535</v>
      </c>
      <c r="U49" s="7">
        <f>S49/N49</f>
        <v>2.1208448666149478</v>
      </c>
      <c r="V49" s="49">
        <f>B49/N49</f>
        <v>0.37420375957255358</v>
      </c>
      <c r="W49" s="26">
        <v>876</v>
      </c>
      <c r="X49" s="9">
        <v>3451</v>
      </c>
      <c r="Y49" s="9"/>
    </row>
    <row r="50" spans="1:25">
      <c r="A50" s="12" t="s">
        <v>129</v>
      </c>
      <c r="B50" s="9">
        <f>B221</f>
        <v>1585998</v>
      </c>
      <c r="C50" s="9">
        <f t="shared" ref="C50:O50" si="6">C221</f>
        <v>26863</v>
      </c>
      <c r="D50" s="9">
        <f t="shared" si="6"/>
        <v>1113667</v>
      </c>
      <c r="E50" s="9">
        <f t="shared" si="6"/>
        <v>12272</v>
      </c>
      <c r="F50" s="9">
        <f t="shared" si="6"/>
        <v>789016</v>
      </c>
      <c r="G50" s="9">
        <f t="shared" si="6"/>
        <v>-4546</v>
      </c>
      <c r="H50" s="9">
        <f t="shared" si="6"/>
        <v>269137</v>
      </c>
      <c r="I50" s="9">
        <f t="shared" si="6"/>
        <v>39936</v>
      </c>
      <c r="J50" s="9">
        <f t="shared" si="6"/>
        <v>19957</v>
      </c>
      <c r="K50" s="9">
        <f t="shared" si="6"/>
        <v>16518</v>
      </c>
      <c r="L50" s="9">
        <f>SUM(W50:Y50)</f>
        <v>9036</v>
      </c>
      <c r="M50" s="9">
        <f t="shared" si="6"/>
        <v>167663</v>
      </c>
      <c r="N50" s="9">
        <f t="shared" si="6"/>
        <v>4058200</v>
      </c>
      <c r="O50" s="9">
        <f t="shared" si="6"/>
        <v>12468</v>
      </c>
      <c r="P50" s="5">
        <f>N50/N49*(12/12)-1</f>
        <v>9.164613293690671E-4</v>
      </c>
      <c r="Q50" s="64">
        <f>(N50/N40)^0.1-1</f>
        <v>4.4181091753592305E-3</v>
      </c>
      <c r="R50" s="5">
        <f>SUM(H50:M50)/N50</f>
        <v>0.12868932038834952</v>
      </c>
      <c r="S50" s="6">
        <f>4*B50+3*C50+2*D50</f>
        <v>8651915</v>
      </c>
      <c r="T50" s="5">
        <f>F50/N50+R50</f>
        <v>0.32311443497116948</v>
      </c>
      <c r="U50" s="7">
        <f>S50/N50</f>
        <v>2.1319587501848112</v>
      </c>
      <c r="V50" s="49">
        <f>B50/N50</f>
        <v>0.39081316839978314</v>
      </c>
      <c r="W50" s="26">
        <v>915</v>
      </c>
      <c r="X50" s="9">
        <v>8121</v>
      </c>
      <c r="Y50" s="9"/>
    </row>
    <row r="51" spans="1:25" s="22" customFormat="1">
      <c r="A51" s="12" t="s">
        <v>169</v>
      </c>
      <c r="B51" s="9">
        <f>B219</f>
        <v>1585696.6140000001</v>
      </c>
      <c r="C51" s="9">
        <f t="shared" ref="C51:O51" si="7">C219</f>
        <v>30488.867999999999</v>
      </c>
      <c r="D51" s="9">
        <f t="shared" si="7"/>
        <v>1121927.5229999998</v>
      </c>
      <c r="E51" s="9">
        <f t="shared" si="7"/>
        <v>11577.837</v>
      </c>
      <c r="F51" s="9">
        <f t="shared" si="7"/>
        <v>797067.45799999987</v>
      </c>
      <c r="G51" s="9">
        <f t="shared" si="7"/>
        <v>-6208.7160000000003</v>
      </c>
      <c r="H51" s="9">
        <f t="shared" si="7"/>
        <v>258748.94799999997</v>
      </c>
      <c r="I51" s="9">
        <f t="shared" si="7"/>
        <v>43049.862999999998</v>
      </c>
      <c r="J51" s="9">
        <f t="shared" si="7"/>
        <v>21269.065999999999</v>
      </c>
      <c r="K51" s="9">
        <f t="shared" si="7"/>
        <v>16628.432000000001</v>
      </c>
      <c r="L51" s="9">
        <f>SUM(W51:Y51)</f>
        <v>28924</v>
      </c>
      <c r="M51" s="9">
        <f t="shared" si="7"/>
        <v>181791.39</v>
      </c>
      <c r="N51" s="9">
        <f t="shared" si="7"/>
        <v>4092934.6940000001</v>
      </c>
      <c r="O51" s="9">
        <f t="shared" si="7"/>
        <v>12575.954999999783</v>
      </c>
      <c r="P51" s="5">
        <f>N51/N50*(12/12)-1</f>
        <v>8.559138041496217E-3</v>
      </c>
      <c r="Q51" s="64">
        <f>(N51/N41)^0.1-1</f>
        <v>3.0402413823686913E-3</v>
      </c>
      <c r="R51" s="5">
        <f>SUM(H51:M51)/N51</f>
        <v>0.1344784952974869</v>
      </c>
      <c r="S51" s="6">
        <f>4*B51+3*C51+2*D51</f>
        <v>8678108.1060000006</v>
      </c>
      <c r="T51" s="5">
        <f>F51/N51+R51</f>
        <v>0.32922078111222358</v>
      </c>
      <c r="U51" s="7">
        <f>S51/N51</f>
        <v>2.120265470817698</v>
      </c>
      <c r="V51" s="49">
        <f>B51/N51</f>
        <v>0.38742289641819533</v>
      </c>
      <c r="W51" s="26">
        <v>2441</v>
      </c>
      <c r="X51" s="9">
        <v>15250</v>
      </c>
      <c r="Y51" s="9">
        <v>11233</v>
      </c>
    </row>
    <row r="52" spans="1:25" s="22" customFormat="1">
      <c r="A52" s="12" t="s">
        <v>182</v>
      </c>
      <c r="B52" s="75">
        <f>B217</f>
        <v>1356057.598</v>
      </c>
      <c r="C52" s="9">
        <f t="shared" ref="C52:O52" si="8">C217</f>
        <v>28442.004000000001</v>
      </c>
      <c r="D52" s="9">
        <f t="shared" si="8"/>
        <v>1335066.92</v>
      </c>
      <c r="E52" s="9">
        <f t="shared" si="8"/>
        <v>12962.592000000001</v>
      </c>
      <c r="F52" s="9">
        <f t="shared" si="8"/>
        <v>797176.94200000004</v>
      </c>
      <c r="G52" s="9">
        <f t="shared" si="8"/>
        <v>-5093.223</v>
      </c>
      <c r="H52" s="9">
        <f t="shared" si="8"/>
        <v>251168.82</v>
      </c>
      <c r="I52" s="9">
        <f t="shared" si="8"/>
        <v>42358.296000000002</v>
      </c>
      <c r="J52" s="9">
        <f t="shared" si="8"/>
        <v>21832.135000000002</v>
      </c>
      <c r="K52" s="9">
        <f t="shared" si="8"/>
        <v>16787.014999999999</v>
      </c>
      <c r="L52" s="9">
        <f>SUM(W52:Y52)</f>
        <v>39034</v>
      </c>
      <c r="M52" s="9">
        <f t="shared" si="8"/>
        <v>190926.889</v>
      </c>
      <c r="N52" s="9">
        <f t="shared" si="8"/>
        <v>4087383.9129999997</v>
      </c>
      <c r="O52" s="9">
        <f t="shared" si="8"/>
        <v>663.92499999998836</v>
      </c>
      <c r="P52" s="5">
        <f>N52/N51*(12/12)-1</f>
        <v>-1.3561860657433922E-3</v>
      </c>
      <c r="Q52" s="64">
        <f>(N52/N42)^0.1-1</f>
        <v>7.8532812778830952E-4</v>
      </c>
      <c r="R52" s="5">
        <f>SUM(H52:M52)/N52</f>
        <v>0.13752247573618126</v>
      </c>
      <c r="S52" s="6">
        <f>4*B52+3*C52+2*D52</f>
        <v>8179690.2439999999</v>
      </c>
      <c r="T52" s="5">
        <f>F52/N52+R52</f>
        <v>0.33255601282687736</v>
      </c>
      <c r="U52" s="7">
        <f>S52/N52</f>
        <v>2.0012042954869851</v>
      </c>
      <c r="V52" s="49">
        <f>B52/N52</f>
        <v>0.33176663285458308</v>
      </c>
      <c r="W52" s="26">
        <f>SUM(W177:W188)</f>
        <v>3228</v>
      </c>
      <c r="X52" s="9">
        <f>SUM(X177:X188)</f>
        <v>21665</v>
      </c>
      <c r="Y52" s="9">
        <f>SUM(Y177:Y188)</f>
        <v>14141</v>
      </c>
    </row>
    <row r="53" spans="1:25" s="22" customFormat="1">
      <c r="A53" s="12" t="s">
        <v>197</v>
      </c>
      <c r="B53" s="75">
        <f t="shared" ref="B53:E53" si="9">B215</f>
        <v>1239148.6540000001</v>
      </c>
      <c r="C53" s="9">
        <f t="shared" si="9"/>
        <v>24204.805999999997</v>
      </c>
      <c r="D53" s="9">
        <f t="shared" si="9"/>
        <v>1378306.9339999999</v>
      </c>
      <c r="E53" s="9">
        <f t="shared" si="9"/>
        <v>12807.433000000001</v>
      </c>
      <c r="F53" s="9">
        <f>F215</f>
        <v>805693.94799999997</v>
      </c>
      <c r="G53" s="9">
        <f t="shared" ref="G53:O53" si="10">G215</f>
        <v>-6686.1270000000013</v>
      </c>
      <c r="H53" s="9">
        <f t="shared" si="10"/>
        <v>267812.152</v>
      </c>
      <c r="I53" s="9">
        <f t="shared" si="10"/>
        <v>40947.229000000007</v>
      </c>
      <c r="J53" s="9">
        <f t="shared" si="10"/>
        <v>21813.230999999996</v>
      </c>
      <c r="K53" s="9">
        <f t="shared" si="10"/>
        <v>15825.807999999999</v>
      </c>
      <c r="L53" s="9">
        <f>SUM(W53:Y53)</f>
        <v>54866</v>
      </c>
      <c r="M53" s="9">
        <f t="shared" si="10"/>
        <v>226992.56200000001</v>
      </c>
      <c r="N53" s="9">
        <f t="shared" si="10"/>
        <v>4076827.4899999993</v>
      </c>
      <c r="O53" s="9">
        <f t="shared" si="10"/>
        <v>-4905.140000000014</v>
      </c>
      <c r="P53" s="65">
        <f>N53/N52*(12/12)-1</f>
        <v>-2.5826844810015182E-3</v>
      </c>
      <c r="Q53" s="64">
        <f>(N53*(12/12)/N43)^0.1-1</f>
        <v>2.9790659481143678E-4</v>
      </c>
      <c r="R53" s="65">
        <f>SUM(H53:M53)/N53</f>
        <v>0.15410438227789719</v>
      </c>
      <c r="S53" s="6">
        <f>4*B53+3*C53+2*D53</f>
        <v>7785822.9019999998</v>
      </c>
      <c r="T53" s="65">
        <f>F53/N53+R53</f>
        <v>0.35173205967564747</v>
      </c>
      <c r="U53" s="24">
        <f>S53/N53</f>
        <v>1.9097749220681401</v>
      </c>
      <c r="V53" s="49">
        <f>B53/N53</f>
        <v>0.3039492490274589</v>
      </c>
      <c r="W53" s="26">
        <f>SUM(W189:W200)</f>
        <v>3383</v>
      </c>
      <c r="X53" s="9">
        <f>SUM(X189:X200)</f>
        <v>32670</v>
      </c>
      <c r="Y53" s="9">
        <f>SUM(Y189:Y200)</f>
        <v>18813</v>
      </c>
    </row>
    <row r="54" spans="1:25" s="22" customFormat="1" ht="12" thickBot="1">
      <c r="A54" s="12" t="s">
        <v>211</v>
      </c>
      <c r="B54" s="75">
        <f t="shared" ref="B54:G54" si="11">B213</f>
        <v>1207630.4890000001</v>
      </c>
      <c r="C54" s="9">
        <f t="shared" si="11"/>
        <v>21184.146000000001</v>
      </c>
      <c r="D54" s="9">
        <f t="shared" si="11"/>
        <v>1272977.236</v>
      </c>
      <c r="E54" s="9">
        <f t="shared" si="11"/>
        <v>14136.011999999999</v>
      </c>
      <c r="F54" s="9">
        <f t="shared" si="11"/>
        <v>805414.99300000002</v>
      </c>
      <c r="G54" s="9">
        <f t="shared" si="11"/>
        <v>-6494.5340000000006</v>
      </c>
      <c r="H54" s="9">
        <f t="shared" ref="H54:O54" si="12">H213</f>
        <v>300047.00199999998</v>
      </c>
      <c r="I54" s="9">
        <f t="shared" si="12"/>
        <v>43293.673999999999</v>
      </c>
      <c r="J54" s="9">
        <f t="shared" si="12"/>
        <v>20708.599000000002</v>
      </c>
      <c r="K54" s="9">
        <f t="shared" si="12"/>
        <v>15976.05</v>
      </c>
      <c r="L54" s="9">
        <f>SUM(W54:Y54)</f>
        <v>77096</v>
      </c>
      <c r="M54" s="9">
        <f t="shared" si="12"/>
        <v>253865.19999999998</v>
      </c>
      <c r="N54" s="9">
        <f t="shared" si="12"/>
        <v>4014483.0320000001</v>
      </c>
      <c r="O54" s="9">
        <f t="shared" si="12"/>
        <v>-11351.835000000021</v>
      </c>
      <c r="P54" s="76">
        <f>N54/N53*(12/12)-1</f>
        <v>-1.529239541111882E-2</v>
      </c>
      <c r="Q54" s="77">
        <f>(N54*(12/12)/N44)^0.1-1</f>
        <v>-3.4763155270660651E-3</v>
      </c>
      <c r="R54" s="60">
        <f>SUM(H54:M54)/N54</f>
        <v>0.17710537554465366</v>
      </c>
      <c r="S54" s="58">
        <f>4*B54+3*C54+2*D54</f>
        <v>7440028.8660000004</v>
      </c>
      <c r="T54" s="60">
        <f>F54/N54+R54</f>
        <v>0.37773270080171056</v>
      </c>
      <c r="U54" s="59">
        <f>S54/N54</f>
        <v>1.8532968770062048</v>
      </c>
      <c r="V54" s="56">
        <f>B54/N54</f>
        <v>0.30081843150757154</v>
      </c>
      <c r="W54" s="9">
        <f>SUM(W201:W212)</f>
        <v>3269</v>
      </c>
      <c r="X54" s="9">
        <f>SUM(X201:X212)</f>
        <v>49688</v>
      </c>
      <c r="Y54" s="9">
        <f>SUM(Y201:Y212)</f>
        <v>24139</v>
      </c>
    </row>
    <row r="55" spans="1:25" s="22" customFormat="1">
      <c r="A55" s="78">
        <v>2004</v>
      </c>
      <c r="B55" s="63">
        <f t="shared" ref="B55:M55" si="13">B41/$N41</f>
        <v>0.49824279413429673</v>
      </c>
      <c r="C55" s="63">
        <f t="shared" si="13"/>
        <v>3.0510860306716035E-2</v>
      </c>
      <c r="D55" s="63">
        <f t="shared" si="13"/>
        <v>0.1788414893600131</v>
      </c>
      <c r="E55" s="63">
        <f t="shared" si="13"/>
        <v>3.8413848909974522E-3</v>
      </c>
      <c r="F55" s="63">
        <f t="shared" si="13"/>
        <v>0.19859398360460648</v>
      </c>
      <c r="G55" s="63">
        <f t="shared" si="13"/>
        <v>-2.1377891593552189E-3</v>
      </c>
      <c r="H55" s="63">
        <f t="shared" si="13"/>
        <v>6.7601957699385401E-2</v>
      </c>
      <c r="I55" s="63">
        <f t="shared" si="13"/>
        <v>9.5998872866966348E-3</v>
      </c>
      <c r="J55" s="63">
        <f t="shared" si="13"/>
        <v>3.88373136115604E-3</v>
      </c>
      <c r="K55" s="63">
        <f t="shared" si="13"/>
        <v>3.7302024566405836E-3</v>
      </c>
      <c r="L55" s="79">
        <f t="shared" si="13"/>
        <v>1.4485505471105816E-4</v>
      </c>
      <c r="M55" s="63">
        <f t="shared" si="13"/>
        <v>3.5621569426920337E-3</v>
      </c>
      <c r="N55" s="5">
        <f t="shared" ref="N55:N61" si="14">SUM(B55:M55)</f>
        <v>0.99641551393855621</v>
      </c>
      <c r="O55" s="32">
        <f t="shared" ref="O55:O68" si="15">N55-SUM(B55:M55)</f>
        <v>0</v>
      </c>
      <c r="Q55"/>
      <c r="R55" s="5">
        <f>SUM(H55:M55)</f>
        <v>8.8522790801281753E-2</v>
      </c>
      <c r="S55" s="6"/>
      <c r="T55" s="5">
        <f>F55/N55+R55</f>
        <v>0.28783119259404299</v>
      </c>
      <c r="U55" s="7">
        <f>U41</f>
        <v>2.4421867361773613</v>
      </c>
      <c r="V55" s="49">
        <f>V41</f>
        <v>0.49824279413429673</v>
      </c>
      <c r="W55" s="79">
        <f>W41/$N41</f>
        <v>0</v>
      </c>
      <c r="X55" s="79">
        <f>X41/$N41</f>
        <v>0</v>
      </c>
      <c r="Y55" s="79">
        <f>Y41/$N41</f>
        <v>0</v>
      </c>
    </row>
    <row r="56" spans="1:25">
      <c r="A56" s="78">
        <v>2005</v>
      </c>
      <c r="B56" s="63">
        <f t="shared" ref="B56:M56" si="16">B42/$N42</f>
        <v>0.49634111412922366</v>
      </c>
      <c r="C56" s="63">
        <f t="shared" si="16"/>
        <v>3.0138662362635314E-2</v>
      </c>
      <c r="D56" s="63">
        <f t="shared" si="16"/>
        <v>0.18764017980616199</v>
      </c>
      <c r="E56" s="63">
        <f t="shared" si="16"/>
        <v>3.3200346375726183E-3</v>
      </c>
      <c r="F56" s="63">
        <f t="shared" si="16"/>
        <v>0.19282487010756152</v>
      </c>
      <c r="G56" s="63">
        <f t="shared" si="16"/>
        <v>-1.6170417744981087E-3</v>
      </c>
      <c r="H56" s="63">
        <f t="shared" si="16"/>
        <v>6.6656738807316693E-2</v>
      </c>
      <c r="I56" s="63">
        <f t="shared" si="16"/>
        <v>9.5813480851040748E-3</v>
      </c>
      <c r="J56" s="63">
        <f t="shared" si="16"/>
        <v>3.8024132009418748E-3</v>
      </c>
      <c r="K56" s="63">
        <f t="shared" si="16"/>
        <v>3.6227406871453785E-3</v>
      </c>
      <c r="L56" s="79">
        <f t="shared" si="16"/>
        <v>1.3569337500017722E-4</v>
      </c>
      <c r="M56" s="63">
        <f t="shared" si="16"/>
        <v>4.3917860351303691E-3</v>
      </c>
      <c r="N56" s="5">
        <f t="shared" si="14"/>
        <v>0.99683853945929557</v>
      </c>
      <c r="O56" s="5"/>
      <c r="P56" s="5"/>
      <c r="Q56"/>
      <c r="R56" s="5">
        <f>SUM(H56:M56)</f>
        <v>8.8190720190638575E-2</v>
      </c>
      <c r="S56" s="6"/>
      <c r="T56" s="5">
        <f>F56/N56+R56</f>
        <v>0.28162713188089428</v>
      </c>
      <c r="U56" s="7">
        <f t="shared" ref="U56:V66" si="17">U42</f>
        <v>2.4510608032171248</v>
      </c>
      <c r="V56" s="49">
        <f t="shared" si="17"/>
        <v>0.49634111412922366</v>
      </c>
      <c r="W56" s="79">
        <f>W42/$N42</f>
        <v>0</v>
      </c>
      <c r="X56" s="79">
        <f>X42/$N42</f>
        <v>0</v>
      </c>
      <c r="Y56" s="79">
        <f>Y42/$N42</f>
        <v>0</v>
      </c>
    </row>
    <row r="57" spans="1:25">
      <c r="A57" s="78">
        <v>2006</v>
      </c>
      <c r="B57" s="63">
        <f t="shared" ref="B57:M57" si="18">B43/$N43</f>
        <v>0.48970650821312756</v>
      </c>
      <c r="C57" s="63">
        <f t="shared" si="18"/>
        <v>1.5786252079668946E-2</v>
      </c>
      <c r="D57" s="63">
        <f t="shared" si="18"/>
        <v>0.20086115149490846</v>
      </c>
      <c r="E57" s="63">
        <f t="shared" si="18"/>
        <v>3.4877851327809492E-3</v>
      </c>
      <c r="F57" s="63">
        <f t="shared" si="18"/>
        <v>0.19367190801264275</v>
      </c>
      <c r="G57" s="63">
        <f t="shared" si="18"/>
        <v>-1.6133634475917627E-3</v>
      </c>
      <c r="H57" s="63">
        <f t="shared" si="18"/>
        <v>7.1160542587229342E-2</v>
      </c>
      <c r="I57" s="63">
        <f t="shared" si="18"/>
        <v>9.5362695286716082E-3</v>
      </c>
      <c r="J57" s="63">
        <f t="shared" si="18"/>
        <v>3.9605668747649276E-3</v>
      </c>
      <c r="K57" s="63">
        <f t="shared" si="18"/>
        <v>3.5840335116425165E-3</v>
      </c>
      <c r="L57" s="79">
        <f t="shared" si="18"/>
        <v>1.2490607466953665E-4</v>
      </c>
      <c r="M57" s="63">
        <f t="shared" si="18"/>
        <v>6.5414722920756098E-3</v>
      </c>
      <c r="N57" s="5">
        <f t="shared" si="14"/>
        <v>0.99680803235459048</v>
      </c>
      <c r="O57" s="5"/>
      <c r="P57" s="80" t="s">
        <v>221</v>
      </c>
      <c r="R57" s="5">
        <f>SUM(H57:M57)</f>
        <v>9.4907790869053543E-2</v>
      </c>
      <c r="S57" s="6"/>
      <c r="T57" s="5">
        <f>F57/N57+R57</f>
        <v>0.28919987292136651</v>
      </c>
      <c r="U57" s="7">
        <f t="shared" si="17"/>
        <v>2.4079070920813344</v>
      </c>
      <c r="V57" s="49">
        <f t="shared" si="17"/>
        <v>0.48970650821312756</v>
      </c>
      <c r="W57" s="79">
        <f>W43/$N43</f>
        <v>0</v>
      </c>
      <c r="X57" s="79">
        <f>X43/$N43</f>
        <v>0</v>
      </c>
      <c r="Y57" s="79">
        <f>Y43/$N43</f>
        <v>0</v>
      </c>
    </row>
    <row r="58" spans="1:25">
      <c r="A58" s="3">
        <v>2007</v>
      </c>
      <c r="B58" s="5">
        <f t="shared" ref="B58:M58" si="19">B44/$N44</f>
        <v>0.4851044789786742</v>
      </c>
      <c r="C58" s="5">
        <f t="shared" si="19"/>
        <v>1.5815013692501212E-2</v>
      </c>
      <c r="D58" s="5">
        <f t="shared" si="19"/>
        <v>0.2156951667429603</v>
      </c>
      <c r="E58" s="5">
        <f t="shared" si="19"/>
        <v>3.236511795484042E-3</v>
      </c>
      <c r="F58" s="5">
        <f t="shared" si="19"/>
        <v>0.19400390603375225</v>
      </c>
      <c r="G58" s="5">
        <f t="shared" si="19"/>
        <v>-1.6590750970954873E-3</v>
      </c>
      <c r="H58" s="5">
        <f t="shared" si="19"/>
        <v>5.9544181350683893E-2</v>
      </c>
      <c r="I58" s="5">
        <f t="shared" si="19"/>
        <v>9.3857151804150468E-3</v>
      </c>
      <c r="J58" s="5">
        <f t="shared" si="19"/>
        <v>3.9753591510424098E-3</v>
      </c>
      <c r="K58" s="5">
        <f t="shared" si="19"/>
        <v>3.5213161362967452E-3</v>
      </c>
      <c r="L58" s="81">
        <f t="shared" si="19"/>
        <v>1.4723058791407955E-4</v>
      </c>
      <c r="M58" s="5">
        <f t="shared" si="19"/>
        <v>8.2877173297502011E-3</v>
      </c>
      <c r="N58" s="5">
        <f t="shared" si="14"/>
        <v>0.99705752188237884</v>
      </c>
      <c r="O58" s="5"/>
      <c r="P58" s="80" t="s">
        <v>219</v>
      </c>
      <c r="R58" s="5">
        <f>SUM(H58:M58)</f>
        <v>8.486151973610237E-2</v>
      </c>
      <c r="S58" s="6"/>
      <c r="T58" s="5">
        <f>F58/N58+R58</f>
        <v>0.27943796269546711</v>
      </c>
      <c r="U58" s="7">
        <f t="shared" si="17"/>
        <v>2.419253290478121</v>
      </c>
      <c r="V58" s="49">
        <f t="shared" si="17"/>
        <v>0.4851044789786742</v>
      </c>
      <c r="W58" s="81">
        <f>W44/$N44</f>
        <v>1.4338142221697944E-4</v>
      </c>
      <c r="X58" s="81">
        <f>X44/$N44</f>
        <v>3.8491656971001192E-6</v>
      </c>
      <c r="Y58" s="81">
        <f>Y44/$N44</f>
        <v>0</v>
      </c>
    </row>
    <row r="59" spans="1:25">
      <c r="A59" s="3">
        <v>2008</v>
      </c>
      <c r="B59" s="5">
        <f t="shared" ref="B59:M59" si="20">B45/$N45</f>
        <v>0.48414351139781209</v>
      </c>
      <c r="C59" s="5">
        <f t="shared" si="20"/>
        <v>1.1009718043176771E-2</v>
      </c>
      <c r="D59" s="5">
        <f t="shared" si="20"/>
        <v>0.21288200479622885</v>
      </c>
      <c r="E59" s="5">
        <f t="shared" si="20"/>
        <v>2.8093874999318893E-3</v>
      </c>
      <c r="F59" s="5">
        <f t="shared" si="20"/>
        <v>0.19570330248052048</v>
      </c>
      <c r="G59" s="5">
        <f t="shared" si="20"/>
        <v>-1.5143927397782565E-3</v>
      </c>
      <c r="H59" s="5">
        <f t="shared" si="20"/>
        <v>6.02234658544629E-2</v>
      </c>
      <c r="I59" s="5">
        <f t="shared" si="20"/>
        <v>9.4161204940976986E-3</v>
      </c>
      <c r="J59" s="5">
        <f t="shared" si="20"/>
        <v>4.1477472190739858E-3</v>
      </c>
      <c r="K59" s="5">
        <f t="shared" si="20"/>
        <v>3.6071286426730014E-3</v>
      </c>
      <c r="L59" s="81">
        <f t="shared" si="20"/>
        <v>2.097388269351008E-4</v>
      </c>
      <c r="M59" s="5">
        <f t="shared" si="20"/>
        <v>1.262945696384862E-2</v>
      </c>
      <c r="N59" s="5">
        <f t="shared" si="14"/>
        <v>0.99526718947898307</v>
      </c>
      <c r="O59" s="5"/>
      <c r="P59" s="80" t="s">
        <v>222</v>
      </c>
      <c r="R59" s="5">
        <f>SUM(H59:M59)</f>
        <v>9.0233658001091316E-2</v>
      </c>
      <c r="S59" s="6"/>
      <c r="T59" s="5">
        <f>F59/N59+R59</f>
        <v>0.28686759163148667</v>
      </c>
      <c r="U59" s="7">
        <f t="shared" si="17"/>
        <v>2.3953672093132363</v>
      </c>
      <c r="V59" s="49">
        <f t="shared" si="17"/>
        <v>0.48414351139781209</v>
      </c>
      <c r="W59" s="81">
        <f>W45/$N45</f>
        <v>1.9128957826951322E-4</v>
      </c>
      <c r="X59" s="81">
        <f>X45/$N45</f>
        <v>1.8449248665587571E-5</v>
      </c>
      <c r="Y59" s="81">
        <f>Y45/$N45</f>
        <v>0</v>
      </c>
    </row>
    <row r="60" spans="1:25">
      <c r="A60" s="3">
        <v>2009</v>
      </c>
      <c r="B60" s="5">
        <f t="shared" ref="B60:M60" si="21">B46/$N46</f>
        <v>0.44603095270415277</v>
      </c>
      <c r="C60" s="5">
        <f t="shared" si="21"/>
        <v>9.814698338284078E-3</v>
      </c>
      <c r="D60" s="5">
        <f t="shared" si="21"/>
        <v>0.23265539332821197</v>
      </c>
      <c r="E60" s="5">
        <f t="shared" si="21"/>
        <v>2.7042374678681921E-3</v>
      </c>
      <c r="F60" s="5">
        <f t="shared" si="21"/>
        <v>0.20140477723421127</v>
      </c>
      <c r="G60" s="5">
        <f t="shared" si="21"/>
        <v>-1.0987150815817406E-3</v>
      </c>
      <c r="H60" s="5">
        <f t="shared" si="21"/>
        <v>6.8789923131387973E-2</v>
      </c>
      <c r="I60" s="5">
        <f t="shared" si="21"/>
        <v>9.1617046737703586E-3</v>
      </c>
      <c r="J60" s="5">
        <f t="shared" si="21"/>
        <v>4.5736771073397646E-3</v>
      </c>
      <c r="K60" s="5">
        <f t="shared" si="21"/>
        <v>3.8447362227882862E-3</v>
      </c>
      <c r="L60" s="81">
        <f t="shared" si="21"/>
        <v>2.2548193604048159E-4</v>
      </c>
      <c r="M60" s="5">
        <f t="shared" si="21"/>
        <v>1.8677083325433882E-2</v>
      </c>
      <c r="N60" s="5">
        <f t="shared" si="14"/>
        <v>0.99678395038790713</v>
      </c>
      <c r="O60" s="5"/>
      <c r="P60" s="80" t="s">
        <v>220</v>
      </c>
      <c r="R60" s="5">
        <f>SUM(H60:M60)</f>
        <v>0.10527260639676074</v>
      </c>
      <c r="S60" s="6"/>
      <c r="T60" s="5">
        <f>F60/N60+R60</f>
        <v>0.3073272012323145</v>
      </c>
      <c r="U60" s="7">
        <f t="shared" si="17"/>
        <v>2.2788786924878872</v>
      </c>
      <c r="V60" s="49">
        <f t="shared" si="17"/>
        <v>0.44603095270415277</v>
      </c>
      <c r="W60" s="81">
        <f>W46/$N46</f>
        <v>1.8579509303784077E-4</v>
      </c>
      <c r="X60" s="81">
        <f>X46/$N46</f>
        <v>3.9686843002640817E-5</v>
      </c>
      <c r="Y60" s="81">
        <f>Y46/$N46</f>
        <v>0</v>
      </c>
    </row>
    <row r="61" spans="1:25">
      <c r="A61" s="3">
        <v>2010</v>
      </c>
      <c r="B61" s="5">
        <f t="shared" ref="B61:M61" si="22">B47/$N47</f>
        <v>0.44944132170184448</v>
      </c>
      <c r="C61" s="5">
        <f t="shared" si="22"/>
        <v>9.029133286537129E-3</v>
      </c>
      <c r="D61" s="5">
        <f t="shared" si="22"/>
        <v>0.23844884277550737</v>
      </c>
      <c r="E61" s="5">
        <f t="shared" si="22"/>
        <v>2.7065481139560538E-3</v>
      </c>
      <c r="F61" s="5">
        <f t="shared" si="22"/>
        <v>0.19561854890282826</v>
      </c>
      <c r="G61" s="5">
        <f t="shared" si="22"/>
        <v>-9.9126257506927684E-4</v>
      </c>
      <c r="H61" s="5">
        <f t="shared" si="22"/>
        <v>6.2131540669964451E-2</v>
      </c>
      <c r="I61" s="5">
        <f t="shared" si="22"/>
        <v>9.1959949246662644E-3</v>
      </c>
      <c r="J61" s="5">
        <f t="shared" si="22"/>
        <v>4.3884930338590885E-3</v>
      </c>
      <c r="K61" s="5">
        <f t="shared" si="22"/>
        <v>3.7402651184000645E-3</v>
      </c>
      <c r="L61" s="81">
        <f t="shared" si="22"/>
        <v>2.9381402297862453E-4</v>
      </c>
      <c r="M61" s="5">
        <f t="shared" si="22"/>
        <v>2.2944644923169024E-2</v>
      </c>
      <c r="N61" s="5">
        <f t="shared" si="14"/>
        <v>0.99694788489864161</v>
      </c>
      <c r="O61" s="5"/>
      <c r="P61" s="7">
        <f>((L54+M54)/(L44+M44)*(12/11))^0.1</f>
        <v>1.2626209359167309</v>
      </c>
      <c r="R61" s="5">
        <f>SUM(H61:M61)</f>
        <v>0.10269475269303752</v>
      </c>
      <c r="S61" s="6"/>
      <c r="T61" s="5">
        <f>F61/N61+R61</f>
        <v>0.29891217976819151</v>
      </c>
      <c r="U61" s="7">
        <f t="shared" si="17"/>
        <v>2.3017503722180037</v>
      </c>
      <c r="V61" s="49">
        <f t="shared" si="17"/>
        <v>0.44944132170184448</v>
      </c>
      <c r="W61" s="81">
        <f>W47/$N47</f>
        <v>1.9127001990935211E-4</v>
      </c>
      <c r="X61" s="81">
        <f>X47/$N47</f>
        <v>1.0254400306927243E-4</v>
      </c>
      <c r="Y61" s="81">
        <f>Y47/$N47</f>
        <v>0</v>
      </c>
    </row>
    <row r="62" spans="1:25">
      <c r="A62" s="3">
        <v>2011</v>
      </c>
      <c r="B62" s="5">
        <f t="shared" ref="B62:M62" si="23">B48/$N48</f>
        <v>0.42240061767259701</v>
      </c>
      <c r="C62" s="5">
        <f t="shared" si="23"/>
        <v>6.8589424305270557E-3</v>
      </c>
      <c r="D62" s="5">
        <f t="shared" si="23"/>
        <v>0.24760341327435892</v>
      </c>
      <c r="E62" s="5">
        <f t="shared" si="23"/>
        <v>2.7446973562589888E-3</v>
      </c>
      <c r="F62" s="5">
        <f t="shared" si="23"/>
        <v>0.19246882714057287</v>
      </c>
      <c r="G62" s="5">
        <f t="shared" si="23"/>
        <v>-1.4399370636439029E-3</v>
      </c>
      <c r="H62" s="5">
        <f t="shared" si="23"/>
        <v>7.9175592189948935E-2</v>
      </c>
      <c r="I62" s="5">
        <f t="shared" si="23"/>
        <v>8.9986324007759882E-3</v>
      </c>
      <c r="J62" s="5">
        <f t="shared" si="23"/>
        <v>4.8188692158651252E-3</v>
      </c>
      <c r="K62" s="5">
        <f t="shared" si="23"/>
        <v>4.0679683418437867E-3</v>
      </c>
      <c r="L62" s="81">
        <f t="shared" si="23"/>
        <v>4.4279526077547625E-4</v>
      </c>
      <c r="M62" s="5">
        <f t="shared" si="23"/>
        <v>2.9165545267777877E-2</v>
      </c>
      <c r="N62" s="5">
        <f>SUM(B62:M62)</f>
        <v>0.99730596348765832</v>
      </c>
      <c r="O62" s="5"/>
      <c r="P62" s="5"/>
      <c r="R62" s="5">
        <f>SUM(H62:M62)</f>
        <v>0.12666940267698718</v>
      </c>
      <c r="S62" s="6"/>
      <c r="T62" s="5">
        <f>F62/N62+R62</f>
        <v>0.31965814854540059</v>
      </c>
      <c r="U62" s="7">
        <f t="shared" si="17"/>
        <v>2.2053861245306869</v>
      </c>
      <c r="V62" s="49">
        <f t="shared" si="17"/>
        <v>0.42240061767259701</v>
      </c>
      <c r="W62" s="81">
        <f>W48/$N48</f>
        <v>1.9631077017878649E-4</v>
      </c>
      <c r="X62" s="81">
        <f>X48/$N48</f>
        <v>2.4648449059668973E-4</v>
      </c>
      <c r="Y62" s="81">
        <f>Y48/$N48</f>
        <v>0</v>
      </c>
    </row>
    <row r="63" spans="1:25">
      <c r="A63" s="3">
        <v>2012</v>
      </c>
      <c r="B63" s="5">
        <f t="shared" ref="B63:M63" si="24">B49/$N49</f>
        <v>0.37420375957255358</v>
      </c>
      <c r="C63" s="5">
        <f t="shared" si="24"/>
        <v>5.6481637974419531E-3</v>
      </c>
      <c r="D63" s="5">
        <f t="shared" si="24"/>
        <v>0.3035426684662037</v>
      </c>
      <c r="E63" s="5">
        <f t="shared" si="24"/>
        <v>2.7650935078666586E-3</v>
      </c>
      <c r="F63" s="5">
        <f t="shared" si="24"/>
        <v>0.18974835783687014</v>
      </c>
      <c r="G63" s="5">
        <f t="shared" si="24"/>
        <v>-1.1488097486546341E-3</v>
      </c>
      <c r="H63" s="5">
        <f t="shared" si="24"/>
        <v>6.8204654614142435E-2</v>
      </c>
      <c r="I63" s="5">
        <f t="shared" si="24"/>
        <v>9.2591678606857818E-3</v>
      </c>
      <c r="J63" s="5">
        <f t="shared" si="24"/>
        <v>4.9389081085441204E-3</v>
      </c>
      <c r="K63" s="5">
        <f t="shared" si="24"/>
        <v>4.1413605481284317E-3</v>
      </c>
      <c r="L63" s="81">
        <f t="shared" si="24"/>
        <v>1.0672134266847815E-3</v>
      </c>
      <c r="M63" s="5">
        <f t="shared" si="24"/>
        <v>3.4551327944469683E-2</v>
      </c>
      <c r="N63" s="5">
        <f>SUM(B63:M63)</f>
        <v>0.99692186593493681</v>
      </c>
      <c r="P63" s="5"/>
      <c r="R63" s="5">
        <f>SUM(H63:M63)</f>
        <v>0.12216263250265524</v>
      </c>
      <c r="S63" s="6"/>
      <c r="T63" s="5">
        <f>F63/N63+R63</f>
        <v>0.31249686462316317</v>
      </c>
      <c r="U63" s="7">
        <f t="shared" si="17"/>
        <v>2.1208448666149478</v>
      </c>
      <c r="V63" s="49">
        <f t="shared" si="17"/>
        <v>0.37420375957255358</v>
      </c>
      <c r="W63" s="81">
        <f>W49/$N49</f>
        <v>2.1605707459576345E-4</v>
      </c>
      <c r="X63" s="81">
        <f>X49/$N49</f>
        <v>8.5115635208901793E-4</v>
      </c>
      <c r="Y63" s="81">
        <f>Y49/$N49</f>
        <v>0</v>
      </c>
    </row>
    <row r="64" spans="1:25">
      <c r="A64" s="3">
        <v>2013</v>
      </c>
      <c r="B64" s="5">
        <f t="shared" ref="B64:M64" si="25">B50/$N50</f>
        <v>0.39081316839978314</v>
      </c>
      <c r="C64" s="5">
        <f t="shared" si="25"/>
        <v>6.6194371889014836E-3</v>
      </c>
      <c r="D64" s="5">
        <f t="shared" si="25"/>
        <v>0.27442388250948696</v>
      </c>
      <c r="E64" s="5">
        <f t="shared" si="25"/>
        <v>3.0240007885269332E-3</v>
      </c>
      <c r="F64" s="5">
        <f t="shared" si="25"/>
        <v>0.19442511458281997</v>
      </c>
      <c r="G64" s="5">
        <f t="shared" si="25"/>
        <v>-1.1202010743679464E-3</v>
      </c>
      <c r="H64" s="5">
        <f t="shared" si="25"/>
        <v>6.6319304124981521E-2</v>
      </c>
      <c r="I64" s="5">
        <f t="shared" si="25"/>
        <v>9.8408161253757832E-3</v>
      </c>
      <c r="J64" s="5">
        <f t="shared" si="25"/>
        <v>4.9176975013552806E-3</v>
      </c>
      <c r="K64" s="5">
        <f t="shared" si="25"/>
        <v>4.0702774629145927E-3</v>
      </c>
      <c r="L64" s="81">
        <f t="shared" si="25"/>
        <v>2.2266029274062393E-3</v>
      </c>
      <c r="M64" s="5">
        <f t="shared" si="25"/>
        <v>4.1314622246316102E-2</v>
      </c>
      <c r="N64" s="5">
        <f>SUM(B64:M64)</f>
        <v>0.9968747227835002</v>
      </c>
      <c r="P64" s="5"/>
      <c r="R64" s="5">
        <f>SUM(H64:M64)</f>
        <v>0.12868932038834952</v>
      </c>
      <c r="S64" s="6"/>
      <c r="T64" s="5">
        <f>F64/N64+R64</f>
        <v>0.32372397232529598</v>
      </c>
      <c r="U64" s="7">
        <f t="shared" si="17"/>
        <v>2.1319587501848112</v>
      </c>
      <c r="V64" s="49">
        <f t="shared" si="17"/>
        <v>0.39081316839978314</v>
      </c>
      <c r="W64" s="81">
        <f>W50/$N50</f>
        <v>2.2546941993987482E-4</v>
      </c>
      <c r="X64" s="81">
        <f>X50/$N50</f>
        <v>2.0011335074663645E-3</v>
      </c>
      <c r="Y64" s="81">
        <f>Y50/$N50</f>
        <v>0</v>
      </c>
    </row>
    <row r="65" spans="1:25">
      <c r="A65" s="3">
        <v>2014</v>
      </c>
      <c r="B65" s="5">
        <f t="shared" ref="B65:M65" si="26">B51/$N51</f>
        <v>0.38742289641819533</v>
      </c>
      <c r="C65" s="5">
        <f t="shared" si="26"/>
        <v>7.4491459745729327E-3</v>
      </c>
      <c r="D65" s="5">
        <f t="shared" si="26"/>
        <v>0.27411322361059881</v>
      </c>
      <c r="E65" s="5">
        <f t="shared" si="26"/>
        <v>2.8287372913553747E-3</v>
      </c>
      <c r="F65" s="5">
        <f t="shared" si="26"/>
        <v>0.19474228581473668</v>
      </c>
      <c r="G65" s="5">
        <f t="shared" si="26"/>
        <v>-1.5169350268651024E-3</v>
      </c>
      <c r="H65" s="5">
        <f t="shared" si="26"/>
        <v>6.3218440396645134E-2</v>
      </c>
      <c r="I65" s="5">
        <f t="shared" si="26"/>
        <v>1.0518091838383972E-2</v>
      </c>
      <c r="J65" s="5">
        <f t="shared" si="26"/>
        <v>5.1965319728113886E-3</v>
      </c>
      <c r="K65" s="5">
        <f t="shared" si="26"/>
        <v>4.0627161787790793E-3</v>
      </c>
      <c r="L65" s="81">
        <f t="shared" si="26"/>
        <v>7.0668119973672852E-3</v>
      </c>
      <c r="M65" s="5">
        <f t="shared" si="26"/>
        <v>4.4415902913500047E-2</v>
      </c>
      <c r="N65" s="5">
        <f>N51/$N51</f>
        <v>1</v>
      </c>
      <c r="P65" s="5"/>
      <c r="R65" s="5">
        <f>SUM(H65:M65)</f>
        <v>0.1344784952974869</v>
      </c>
      <c r="S65" s="6"/>
      <c r="T65" s="5">
        <f>F65/N65+R65</f>
        <v>0.32922078111222358</v>
      </c>
      <c r="U65" s="7">
        <f t="shared" si="17"/>
        <v>2.120265470817698</v>
      </c>
      <c r="V65" s="49">
        <f t="shared" si="17"/>
        <v>0.38742289641819533</v>
      </c>
      <c r="W65" s="81">
        <f>W51/$N51</f>
        <v>5.963935861420808E-4</v>
      </c>
      <c r="X65" s="81">
        <f>X52/$N51</f>
        <v>5.2932679409128146E-3</v>
      </c>
      <c r="Y65" s="81">
        <f>Y51/$N51</f>
        <v>2.7444855195141306E-3</v>
      </c>
    </row>
    <row r="66" spans="1:25">
      <c r="A66" s="3">
        <v>2015</v>
      </c>
      <c r="B66" s="5">
        <f t="shared" ref="B66" si="27">B52/$N52</f>
        <v>0.33176663285458308</v>
      </c>
      <c r="C66" s="5">
        <f t="shared" ref="C66:N66" si="28">C52/$N52</f>
        <v>6.958486064775977E-3</v>
      </c>
      <c r="D66" s="5">
        <f t="shared" si="28"/>
        <v>0.32663115293716233</v>
      </c>
      <c r="E66" s="5">
        <f t="shared" si="28"/>
        <v>3.1713663986326899E-3</v>
      </c>
      <c r="F66" s="5">
        <f t="shared" si="28"/>
        <v>0.1950335370906961</v>
      </c>
      <c r="G66" s="5">
        <f t="shared" si="28"/>
        <v>-1.2460838297574423E-3</v>
      </c>
      <c r="H66" s="5">
        <f t="shared" si="28"/>
        <v>6.1449774561462882E-2</v>
      </c>
      <c r="I66" s="5">
        <f t="shared" si="28"/>
        <v>1.0363180190947726E-2</v>
      </c>
      <c r="J66" s="5">
        <f t="shared" si="28"/>
        <v>5.3413468038963734E-3</v>
      </c>
      <c r="K66" s="5">
        <f t="shared" si="28"/>
        <v>4.1070316264172277E-3</v>
      </c>
      <c r="L66" s="81">
        <f t="shared" si="28"/>
        <v>9.5498736675680602E-3</v>
      </c>
      <c r="M66" s="5">
        <f t="shared" si="28"/>
        <v>4.6711268885888974E-2</v>
      </c>
      <c r="N66" s="5">
        <f t="shared" si="28"/>
        <v>1</v>
      </c>
      <c r="P66" s="5"/>
      <c r="R66" s="5">
        <f>SUM(H66:M66)</f>
        <v>0.13752247573618126</v>
      </c>
      <c r="S66" s="6"/>
      <c r="T66" s="5">
        <f>F66/N66+R66</f>
        <v>0.33255601282687736</v>
      </c>
      <c r="U66" s="7">
        <f t="shared" si="17"/>
        <v>2.0012042954869851</v>
      </c>
      <c r="V66" s="49">
        <f t="shared" si="17"/>
        <v>0.33176663285458308</v>
      </c>
      <c r="W66" s="81">
        <f>W52/$N52</f>
        <v>7.8974719984909825E-4</v>
      </c>
      <c r="X66" s="81">
        <f>X53/$N52</f>
        <v>7.9928875523760969E-3</v>
      </c>
      <c r="Y66" s="81">
        <f>Y52/$N52</f>
        <v>3.4596701217676886E-3</v>
      </c>
    </row>
    <row r="67" spans="1:25" ht="11" customHeight="1">
      <c r="A67" s="3">
        <v>2016</v>
      </c>
      <c r="B67" s="5">
        <f>B53/$N53</f>
        <v>0.3039492490274589</v>
      </c>
      <c r="C67" s="5">
        <f t="shared" ref="C67:N67" si="29">C53/$N53</f>
        <v>5.9371670887158386E-3</v>
      </c>
      <c r="D67" s="5">
        <f t="shared" si="29"/>
        <v>0.33808321234607847</v>
      </c>
      <c r="E67" s="5">
        <f t="shared" si="29"/>
        <v>3.1415194857803519E-3</v>
      </c>
      <c r="F67" s="5">
        <f t="shared" si="29"/>
        <v>0.19762767739775031</v>
      </c>
      <c r="G67" s="5">
        <f t="shared" si="29"/>
        <v>-1.6400318670339428E-3</v>
      </c>
      <c r="H67" s="5">
        <f t="shared" si="29"/>
        <v>6.5691313320691933E-2</v>
      </c>
      <c r="I67" s="5">
        <f t="shared" si="29"/>
        <v>1.0043895431052446E-2</v>
      </c>
      <c r="J67" s="5">
        <f t="shared" si="29"/>
        <v>5.3505405989106494E-3</v>
      </c>
      <c r="K67" s="5">
        <f t="shared" si="29"/>
        <v>3.8818929765409333E-3</v>
      </c>
      <c r="L67" s="81">
        <f t="shared" si="29"/>
        <v>1.3458013647764137E-2</v>
      </c>
      <c r="M67" s="5">
        <f t="shared" si="29"/>
        <v>5.5678726302937104E-2</v>
      </c>
      <c r="N67" s="5">
        <f t="shared" si="29"/>
        <v>1</v>
      </c>
      <c r="P67" s="5"/>
      <c r="R67" s="5">
        <f>SUM(H67:M67)</f>
        <v>0.15410438227789719</v>
      </c>
      <c r="S67" s="6"/>
      <c r="T67" s="5">
        <f>F67/N67+R67</f>
        <v>0.35173205967564747</v>
      </c>
      <c r="U67" s="7">
        <f>U53</f>
        <v>1.9097749220681401</v>
      </c>
      <c r="V67" s="49">
        <f>V53</f>
        <v>0.3039492490274589</v>
      </c>
      <c r="W67" s="81">
        <f>W53/$N53</f>
        <v>8.2981190847494031E-4</v>
      </c>
      <c r="X67" s="81">
        <f>X51/$N53</f>
        <v>3.7406537405388234E-3</v>
      </c>
      <c r="Y67" s="81">
        <f>Y53/$N53</f>
        <v>4.6146176275906154E-3</v>
      </c>
    </row>
    <row r="68" spans="1:25" ht="11" customHeight="1" thickBot="1">
      <c r="A68" s="3">
        <v>2017</v>
      </c>
      <c r="B68" s="5">
        <f>B54/$N54</f>
        <v>0.30081843150757154</v>
      </c>
      <c r="C68" s="5">
        <f t="shared" ref="C68:N68" si="30">C54/$N54</f>
        <v>5.2769300134384032E-3</v>
      </c>
      <c r="D68" s="5">
        <f t="shared" si="30"/>
        <v>0.31709618046780175</v>
      </c>
      <c r="E68" s="5">
        <f t="shared" si="30"/>
        <v>3.5212533936050767E-3</v>
      </c>
      <c r="F68" s="5">
        <f t="shared" si="30"/>
        <v>0.2006273252570569</v>
      </c>
      <c r="G68" s="5">
        <f t="shared" si="30"/>
        <v>-1.6177759248777914E-3</v>
      </c>
      <c r="H68" s="5">
        <f t="shared" si="30"/>
        <v>7.4741130952175855E-2</v>
      </c>
      <c r="I68" s="5">
        <f t="shared" si="30"/>
        <v>1.0784370902778796E-2</v>
      </c>
      <c r="J68" s="5">
        <f t="shared" si="30"/>
        <v>5.1584721706204491E-3</v>
      </c>
      <c r="K68" s="5">
        <f t="shared" si="30"/>
        <v>3.9796033194442956E-3</v>
      </c>
      <c r="L68" s="81">
        <f t="shared" si="30"/>
        <v>1.9204465278706402E-2</v>
      </c>
      <c r="M68" s="5">
        <f t="shared" si="30"/>
        <v>6.3237332920927883E-2</v>
      </c>
      <c r="N68" s="5">
        <f t="shared" si="30"/>
        <v>1</v>
      </c>
      <c r="P68" s="5"/>
      <c r="R68" s="5">
        <f>SUM(H68:M68)</f>
        <v>0.17710537554465366</v>
      </c>
      <c r="S68" s="6"/>
      <c r="T68" s="5">
        <f>F68/N68+R68</f>
        <v>0.37773270080171056</v>
      </c>
      <c r="U68" s="7">
        <f>U54</f>
        <v>1.8532968770062048</v>
      </c>
      <c r="V68" s="49">
        <f>V54</f>
        <v>0.30081843150757154</v>
      </c>
      <c r="W68" s="81">
        <f>W54/$N54</f>
        <v>8.1430161092782018E-4</v>
      </c>
      <c r="X68" s="81">
        <f>X54/$N54</f>
        <v>1.2377185207641948E-2</v>
      </c>
      <c r="Y68" s="81">
        <f>Y54/$N54</f>
        <v>6.0129784601366323E-3</v>
      </c>
    </row>
    <row r="69" spans="1:25" ht="11" customHeight="1">
      <c r="A69" s="31" t="s">
        <v>60</v>
      </c>
      <c r="B69" s="32">
        <v>169236.08100000001</v>
      </c>
      <c r="C69" s="32">
        <v>6135.9570000000003</v>
      </c>
      <c r="D69" s="32">
        <v>43806.921000000002</v>
      </c>
      <c r="E69" s="32">
        <v>1156.8879999999999</v>
      </c>
      <c r="F69" s="32">
        <v>71911.532000000007</v>
      </c>
      <c r="G69" s="32">
        <v>-532.82899999999995</v>
      </c>
      <c r="H69" s="32">
        <v>27436.655999999999</v>
      </c>
      <c r="I69" s="32">
        <v>3421.6129999999998</v>
      </c>
      <c r="J69" s="32">
        <v>1388.2339999999999</v>
      </c>
      <c r="K69" s="32">
        <v>1229.567</v>
      </c>
      <c r="L69" s="32">
        <v>12.935</v>
      </c>
      <c r="M69" s="32">
        <v>2382.6329999999998</v>
      </c>
      <c r="N69" s="32">
        <f t="shared" ref="N69:N111" si="31">SUM(B69:M69)</f>
        <v>327586.18799999997</v>
      </c>
      <c r="O69" s="32">
        <f t="shared" ref="O69:O116" si="32">N69-SUM(B69:M69)</f>
        <v>0</v>
      </c>
      <c r="P69" s="82"/>
      <c r="Q69" s="41"/>
      <c r="R69" s="83">
        <f>SUM(H69:M69)/N69</f>
        <v>0.10950290126395684</v>
      </c>
      <c r="S69" s="42">
        <f>4*B69+3*C69+2*D69</f>
        <v>782966.03700000001</v>
      </c>
      <c r="T69" s="41"/>
      <c r="U69" s="29">
        <f>S69/N69</f>
        <v>2.3901069876609085</v>
      </c>
      <c r="V69" s="50">
        <f>B69/N69</f>
        <v>0.51661543495844831</v>
      </c>
      <c r="W69" s="9"/>
      <c r="X69" s="9"/>
      <c r="Y69" s="9"/>
    </row>
    <row r="70" spans="1:25" ht="11" customHeight="1">
      <c r="A70" s="12" t="s">
        <v>61</v>
      </c>
      <c r="B70" s="9">
        <v>158616.18900000001</v>
      </c>
      <c r="C70" s="9">
        <v>4923.4269999999997</v>
      </c>
      <c r="D70" s="9">
        <v>47408.989000000001</v>
      </c>
      <c r="E70" s="9">
        <v>1113.7739999999999</v>
      </c>
      <c r="F70" s="9">
        <v>62615.654000000002</v>
      </c>
      <c r="G70" s="9">
        <v>-446.51799999999997</v>
      </c>
      <c r="H70" s="9">
        <v>24761.683000000001</v>
      </c>
      <c r="I70" s="9">
        <v>3051.36</v>
      </c>
      <c r="J70" s="9">
        <v>1270.3499999999999</v>
      </c>
      <c r="K70" s="9">
        <v>1110.817</v>
      </c>
      <c r="L70" s="9">
        <v>19.533000000000001</v>
      </c>
      <c r="M70" s="9">
        <v>1921.9580000000001</v>
      </c>
      <c r="N70" s="9">
        <f t="shared" si="31"/>
        <v>306367.21599999996</v>
      </c>
      <c r="O70" s="9">
        <f t="shared" si="32"/>
        <v>0</v>
      </c>
      <c r="P70" s="84"/>
      <c r="Q70" s="22"/>
      <c r="R70" s="65">
        <f>SUM(H70:M70)/N70</f>
        <v>0.10489275392965024</v>
      </c>
      <c r="S70" s="23">
        <f>4*B70+3*C70+2*D70</f>
        <v>744053.01500000001</v>
      </c>
      <c r="T70" s="22"/>
      <c r="U70" s="24">
        <f>S70/N70</f>
        <v>2.4286313160870323</v>
      </c>
      <c r="V70" s="49">
        <f>B70/N70</f>
        <v>0.51773225304890336</v>
      </c>
      <c r="W70" s="9"/>
      <c r="X70" s="9"/>
      <c r="Y70" s="9"/>
    </row>
    <row r="71" spans="1:25" ht="11" customHeight="1">
      <c r="A71" s="12" t="s">
        <v>63</v>
      </c>
      <c r="B71" s="9">
        <v>161325.11499999999</v>
      </c>
      <c r="C71" s="9">
        <v>4013.4639999999999</v>
      </c>
      <c r="D71" s="9">
        <v>54921.741999999998</v>
      </c>
      <c r="E71" s="9">
        <v>1233.5129999999999</v>
      </c>
      <c r="F71" s="9">
        <v>63720.849000000002</v>
      </c>
      <c r="G71" s="9">
        <v>-435.173</v>
      </c>
      <c r="H71" s="9">
        <v>24624.609</v>
      </c>
      <c r="I71" s="9">
        <v>3201.3879999999999</v>
      </c>
      <c r="J71" s="9">
        <v>1344.34</v>
      </c>
      <c r="K71" s="9">
        <v>1261.29</v>
      </c>
      <c r="L71" s="9">
        <v>33.404000000000003</v>
      </c>
      <c r="M71" s="9">
        <v>2358.6320000000001</v>
      </c>
      <c r="N71" s="9">
        <f t="shared" si="31"/>
        <v>317603.17299999995</v>
      </c>
      <c r="O71" s="9">
        <f t="shared" si="32"/>
        <v>0</v>
      </c>
      <c r="P71" s="85"/>
      <c r="Q71" s="22"/>
      <c r="R71" s="65">
        <f>SUM(H71:M71)/N71</f>
        <v>0.10334803235734677</v>
      </c>
      <c r="S71" s="23">
        <f>4*B71+3*C71+2*D71</f>
        <v>767184.33599999989</v>
      </c>
      <c r="T71" s="22"/>
      <c r="U71" s="24">
        <f>S71/N71</f>
        <v>2.4155436759443205</v>
      </c>
      <c r="V71" s="49">
        <f>B71/N71</f>
        <v>0.50794553932242992</v>
      </c>
      <c r="W71" s="9"/>
      <c r="X71" s="9"/>
      <c r="Y71" s="9"/>
    </row>
    <row r="72" spans="1:25" ht="11" customHeight="1">
      <c r="A72" s="12" t="s">
        <v>64</v>
      </c>
      <c r="B72" s="9">
        <v>141426.234</v>
      </c>
      <c r="C72" s="9">
        <v>4690.1549999999997</v>
      </c>
      <c r="D72" s="9">
        <v>56090.856</v>
      </c>
      <c r="E72" s="9">
        <v>1180.0219999999999</v>
      </c>
      <c r="F72" s="9">
        <v>57567.203999999998</v>
      </c>
      <c r="G72" s="9">
        <v>-587.33100000000002</v>
      </c>
      <c r="H72" s="9">
        <v>28555.683000000001</v>
      </c>
      <c r="I72" s="9">
        <v>2980.116</v>
      </c>
      <c r="J72" s="9">
        <v>1226.903</v>
      </c>
      <c r="K72" s="9">
        <v>1129.0889999999999</v>
      </c>
      <c r="L72" s="9">
        <v>52.073999999999998</v>
      </c>
      <c r="M72" s="9">
        <v>2471.7620000000002</v>
      </c>
      <c r="N72" s="9">
        <f t="shared" si="31"/>
        <v>296782.76699999993</v>
      </c>
      <c r="O72" s="9">
        <f t="shared" si="32"/>
        <v>0</v>
      </c>
      <c r="P72" s="85"/>
      <c r="Q72" s="22"/>
      <c r="R72" s="65">
        <f>SUM(H72:M72)/N72</f>
        <v>0.12270128541526809</v>
      </c>
      <c r="S72" s="23">
        <f>4*B72+3*C72+2*D72</f>
        <v>691957.1129999999</v>
      </c>
      <c r="T72" s="22"/>
      <c r="U72" s="24">
        <f>S72/N72</f>
        <v>2.3315272648563186</v>
      </c>
      <c r="V72" s="49">
        <f>B72/N72</f>
        <v>0.47653115249781342</v>
      </c>
      <c r="W72" s="9"/>
      <c r="X72" s="9"/>
      <c r="Y72" s="9"/>
    </row>
    <row r="73" spans="1:25" ht="11" customHeight="1">
      <c r="A73" s="12" t="s">
        <v>65</v>
      </c>
      <c r="B73" s="9">
        <v>157009.755</v>
      </c>
      <c r="C73" s="9">
        <v>4419.8869999999997</v>
      </c>
      <c r="D73" s="9">
        <v>65585.604999999996</v>
      </c>
      <c r="E73" s="9">
        <v>1295.444</v>
      </c>
      <c r="F73" s="9">
        <v>62775.701000000001</v>
      </c>
      <c r="G73" s="9">
        <v>-444.37799999999999</v>
      </c>
      <c r="H73" s="9">
        <v>30818.442999999999</v>
      </c>
      <c r="I73" s="9">
        <v>3039.2959999999998</v>
      </c>
      <c r="J73" s="9">
        <v>1371.355</v>
      </c>
      <c r="K73" s="9">
        <v>1095.6020000000001</v>
      </c>
      <c r="L73" s="9">
        <v>70.734999999999999</v>
      </c>
      <c r="M73" s="9">
        <v>2458.683</v>
      </c>
      <c r="N73" s="9">
        <f t="shared" si="31"/>
        <v>329496.12799999991</v>
      </c>
      <c r="O73" s="9">
        <f t="shared" si="32"/>
        <v>0</v>
      </c>
      <c r="P73" s="85"/>
      <c r="Q73" s="22"/>
      <c r="R73" s="65">
        <f>SUM(H73:M73)/N73</f>
        <v>0.11791978933360944</v>
      </c>
      <c r="S73" s="23">
        <f>4*B73+3*C73+2*D73</f>
        <v>772469.89099999995</v>
      </c>
      <c r="T73" s="22"/>
      <c r="U73" s="24">
        <f>S73/N73</f>
        <v>2.3443974765008471</v>
      </c>
      <c r="V73" s="49">
        <f>B73/N73</f>
        <v>0.47651471946887353</v>
      </c>
      <c r="W73" s="9"/>
      <c r="X73" s="9"/>
      <c r="Y73" s="9"/>
    </row>
    <row r="74" spans="1:25" ht="11" customHeight="1">
      <c r="A74" s="12" t="s">
        <v>66</v>
      </c>
      <c r="B74" s="9">
        <v>169693.478</v>
      </c>
      <c r="C74" s="9">
        <v>5766.4459999999999</v>
      </c>
      <c r="D74" s="9">
        <v>81060.210000000006</v>
      </c>
      <c r="E74" s="9">
        <v>1167.067</v>
      </c>
      <c r="F74" s="9">
        <v>68391.471999999994</v>
      </c>
      <c r="G74" s="9">
        <v>-423.16300000000001</v>
      </c>
      <c r="H74" s="9">
        <v>29757.284</v>
      </c>
      <c r="I74" s="9">
        <v>3133.77</v>
      </c>
      <c r="J74" s="9">
        <v>1328.039</v>
      </c>
      <c r="K74" s="9">
        <v>1199.1769999999999</v>
      </c>
      <c r="L74" s="9">
        <v>69.701999999999998</v>
      </c>
      <c r="M74" s="9">
        <v>2051.7660000000001</v>
      </c>
      <c r="N74" s="9">
        <f t="shared" si="31"/>
        <v>363195.24800000002</v>
      </c>
      <c r="O74" s="9">
        <f t="shared" si="32"/>
        <v>0</v>
      </c>
      <c r="P74" s="85"/>
      <c r="Q74" s="22"/>
      <c r="R74" s="65">
        <f>SUM(H74:M74)/N74</f>
        <v>0.10335966179821823</v>
      </c>
      <c r="S74" s="23">
        <f>4*B74+3*C74+2*D74</f>
        <v>858193.67</v>
      </c>
      <c r="T74" s="22"/>
      <c r="U74" s="24">
        <f>S74/N74</f>
        <v>2.3628989496029971</v>
      </c>
      <c r="V74" s="49">
        <f>B74/N74</f>
        <v>0.46722383878767049</v>
      </c>
      <c r="W74" s="9"/>
      <c r="X74" s="9"/>
      <c r="Y74" s="9"/>
    </row>
    <row r="75" spans="1:25" ht="11" customHeight="1">
      <c r="A75" s="12" t="s">
        <v>67</v>
      </c>
      <c r="B75" s="9">
        <v>187820.872</v>
      </c>
      <c r="C75" s="9">
        <v>7002.0780000000004</v>
      </c>
      <c r="D75" s="9">
        <v>108093.514</v>
      </c>
      <c r="E75" s="9">
        <v>1267.2840000000001</v>
      </c>
      <c r="F75" s="9">
        <v>72186.494000000006</v>
      </c>
      <c r="G75" s="9">
        <v>-637.76700000000005</v>
      </c>
      <c r="H75" s="9">
        <v>25439.392</v>
      </c>
      <c r="I75" s="9">
        <v>3444.3090000000002</v>
      </c>
      <c r="J75" s="9">
        <v>1399.0650000000001</v>
      </c>
      <c r="K75" s="9">
        <v>1261.3520000000001</v>
      </c>
      <c r="L75" s="9">
        <v>61.655999999999999</v>
      </c>
      <c r="M75" s="9">
        <v>1955.0640000000001</v>
      </c>
      <c r="N75" s="9">
        <f t="shared" si="31"/>
        <v>409293.31300000008</v>
      </c>
      <c r="O75" s="9">
        <f t="shared" si="32"/>
        <v>0</v>
      </c>
      <c r="P75" s="85"/>
      <c r="Q75" s="22"/>
      <c r="R75" s="65">
        <f>SUM(H75:M75)/N75</f>
        <v>8.1997034728001988E-2</v>
      </c>
      <c r="S75" s="23">
        <f>4*B75+3*C75+2*D75</f>
        <v>988476.75</v>
      </c>
      <c r="T75" s="22"/>
      <c r="U75" s="24">
        <f>S75/N75</f>
        <v>2.4150816018829016</v>
      </c>
      <c r="V75" s="49">
        <f>B75/N75</f>
        <v>0.45889064403062935</v>
      </c>
      <c r="W75" s="9"/>
      <c r="X75" s="9"/>
      <c r="Y75" s="9"/>
    </row>
    <row r="76" spans="1:25" ht="11" customHeight="1">
      <c r="A76" s="12" t="s">
        <v>68</v>
      </c>
      <c r="B76" s="9">
        <v>189454.93</v>
      </c>
      <c r="C76" s="9">
        <v>8359.6949999999997</v>
      </c>
      <c r="D76" s="9">
        <v>106591.666</v>
      </c>
      <c r="E76" s="9">
        <v>1291.5920000000001</v>
      </c>
      <c r="F76" s="9">
        <v>72016.095000000001</v>
      </c>
      <c r="G76" s="9">
        <v>-694.88099999999997</v>
      </c>
      <c r="H76" s="9">
        <v>21728.353999999999</v>
      </c>
      <c r="I76" s="9">
        <v>3477.913</v>
      </c>
      <c r="J76" s="9">
        <v>1388.8879999999999</v>
      </c>
      <c r="K76" s="9">
        <v>1288.9590000000001</v>
      </c>
      <c r="L76" s="9">
        <v>82.992999999999995</v>
      </c>
      <c r="M76" s="9">
        <v>1655.1869999999999</v>
      </c>
      <c r="N76" s="9">
        <f t="shared" si="31"/>
        <v>406641.39099999995</v>
      </c>
      <c r="O76" s="9">
        <f t="shared" si="32"/>
        <v>0</v>
      </c>
      <c r="P76" s="85"/>
      <c r="Q76" s="22"/>
      <c r="R76" s="65">
        <f>SUM(H76:M76)/N76</f>
        <v>7.2846234189672052E-2</v>
      </c>
      <c r="S76" s="23">
        <f>4*B76+3*C76+2*D76</f>
        <v>996082.13699999987</v>
      </c>
      <c r="T76" s="22"/>
      <c r="U76" s="24">
        <f>S76/N76</f>
        <v>2.4495345507019475</v>
      </c>
      <c r="V76" s="49">
        <f>B76/N76</f>
        <v>0.46590173600896428</v>
      </c>
      <c r="W76" s="9"/>
      <c r="X76" s="9"/>
      <c r="Y76" s="9"/>
    </row>
    <row r="77" spans="1:25" ht="11" customHeight="1">
      <c r="A77" s="12" t="s">
        <v>73</v>
      </c>
      <c r="B77" s="9">
        <v>161590.35399999999</v>
      </c>
      <c r="C77" s="9">
        <v>4645.3720000000003</v>
      </c>
      <c r="D77" s="9">
        <v>72673.347999999998</v>
      </c>
      <c r="E77" s="9">
        <v>1152.884</v>
      </c>
      <c r="F77" s="9">
        <v>66642.327000000005</v>
      </c>
      <c r="G77" s="9">
        <v>-628.94000000000005</v>
      </c>
      <c r="H77" s="9">
        <v>17201.460999999999</v>
      </c>
      <c r="I77" s="9">
        <v>3260.1689999999999</v>
      </c>
      <c r="J77" s="9">
        <v>1307.6320000000001</v>
      </c>
      <c r="K77" s="9">
        <v>1219.4580000000001</v>
      </c>
      <c r="L77" s="9">
        <v>53.99</v>
      </c>
      <c r="M77" s="9">
        <v>1879.144</v>
      </c>
      <c r="N77" s="9">
        <f t="shared" si="31"/>
        <v>330997.19899999991</v>
      </c>
      <c r="O77" s="9">
        <f t="shared" si="32"/>
        <v>0</v>
      </c>
      <c r="P77" s="85"/>
      <c r="Q77" s="22"/>
      <c r="R77" s="65">
        <f>SUM(H77:M77)/N77</f>
        <v>7.5293247421105838E-2</v>
      </c>
      <c r="S77" s="23">
        <f>4*B77+3*C77+2*D77</f>
        <v>805644.228</v>
      </c>
      <c r="T77" s="22"/>
      <c r="U77" s="24">
        <f>S77/N77</f>
        <v>2.4339910743474302</v>
      </c>
      <c r="V77" s="49">
        <f>B77/N77</f>
        <v>0.48819251186473045</v>
      </c>
      <c r="W77" s="9"/>
      <c r="X77" s="9"/>
      <c r="Y77" s="9"/>
    </row>
    <row r="78" spans="1:25" ht="11" customHeight="1">
      <c r="A78" s="12" t="s">
        <v>74</v>
      </c>
      <c r="B78" s="9">
        <v>161389.65900000001</v>
      </c>
      <c r="C78" s="9">
        <v>4892.6099999999997</v>
      </c>
      <c r="D78" s="9">
        <v>70640.039000000004</v>
      </c>
      <c r="E78" s="9">
        <v>1185.3920000000001</v>
      </c>
      <c r="F78" s="9">
        <v>57509.305999999997</v>
      </c>
      <c r="G78" s="9">
        <v>-506.995</v>
      </c>
      <c r="H78" s="9">
        <v>17055.177</v>
      </c>
      <c r="I78" s="9">
        <v>3212.569</v>
      </c>
      <c r="J78" s="9">
        <v>1332.4839999999999</v>
      </c>
      <c r="K78" s="9">
        <v>1275.2270000000001</v>
      </c>
      <c r="L78" s="9">
        <v>32.283000000000001</v>
      </c>
      <c r="M78" s="9">
        <v>2442.13</v>
      </c>
      <c r="N78" s="9">
        <f t="shared" si="31"/>
        <v>320459.88100000005</v>
      </c>
      <c r="O78" s="9">
        <f t="shared" si="32"/>
        <v>0</v>
      </c>
      <c r="P78" s="85"/>
      <c r="Q78" s="22"/>
      <c r="R78" s="65">
        <f>SUM(H78:M78)/N78</f>
        <v>7.9104660217982153E-2</v>
      </c>
      <c r="S78" s="23">
        <f>4*B78+3*C78+2*D78</f>
        <v>801516.54399999999</v>
      </c>
      <c r="T78" s="22"/>
      <c r="U78" s="24">
        <f>S78/N78</f>
        <v>2.5011447345572715</v>
      </c>
      <c r="V78" s="49">
        <f>B78/N78</f>
        <v>0.50361891946155968</v>
      </c>
      <c r="W78" s="9"/>
      <c r="X78" s="9"/>
      <c r="Y78" s="9"/>
    </row>
    <row r="79" spans="1:25" ht="11" customHeight="1">
      <c r="A79" s="12" t="s">
        <v>75</v>
      </c>
      <c r="B79" s="9">
        <v>159439.51699999999</v>
      </c>
      <c r="C79" s="9">
        <v>4746.8630000000003</v>
      </c>
      <c r="D79" s="9">
        <v>53439.692999999999</v>
      </c>
      <c r="E79" s="9">
        <v>1064.6010000000001</v>
      </c>
      <c r="F79" s="9">
        <v>61392.321000000004</v>
      </c>
      <c r="G79" s="9">
        <v>-552.54399999999998</v>
      </c>
      <c r="H79" s="9">
        <v>20271.723000000002</v>
      </c>
      <c r="I79" s="9">
        <v>3181.931</v>
      </c>
      <c r="J79" s="9">
        <v>1358.8219999999999</v>
      </c>
      <c r="K79" s="9">
        <v>1207.4380000000001</v>
      </c>
      <c r="L79" s="9">
        <v>15.686</v>
      </c>
      <c r="M79" s="9">
        <v>2540.489</v>
      </c>
      <c r="N79" s="9">
        <f t="shared" si="31"/>
        <v>308106.53999999998</v>
      </c>
      <c r="O79" s="9">
        <f t="shared" si="32"/>
        <v>0</v>
      </c>
      <c r="P79" s="85"/>
      <c r="Q79" s="22"/>
      <c r="R79" s="65">
        <f>SUM(H79:M79)/N79</f>
        <v>9.274742756190768E-2</v>
      </c>
      <c r="S79" s="23">
        <f>4*B79+3*C79+2*D79</f>
        <v>758878.04300000006</v>
      </c>
      <c r="T79" s="22"/>
      <c r="U79" s="24">
        <f>S79/N79</f>
        <v>2.4630377628465792</v>
      </c>
      <c r="V79" s="49">
        <f>B79/N79</f>
        <v>0.51748176783264643</v>
      </c>
      <c r="W79" s="9"/>
      <c r="X79" s="9"/>
      <c r="Y79" s="9"/>
    </row>
    <row r="80" spans="1:25" ht="11" customHeight="1" thickBot="1">
      <c r="A80" s="33" t="s">
        <v>76</v>
      </c>
      <c r="B80" s="13">
        <v>173508.951</v>
      </c>
      <c r="C80" s="13">
        <v>4570.4610000000002</v>
      </c>
      <c r="D80" s="13">
        <v>56128.186000000002</v>
      </c>
      <c r="E80" s="13">
        <v>1068.348</v>
      </c>
      <c r="F80" s="13">
        <v>70489.680999999997</v>
      </c>
      <c r="G80" s="13">
        <v>-667.32299999999998</v>
      </c>
      <c r="H80" s="13">
        <v>21595.951000000001</v>
      </c>
      <c r="I80" s="13">
        <v>3357.6610000000001</v>
      </c>
      <c r="J80" s="13">
        <v>1382.4110000000001</v>
      </c>
      <c r="K80" s="13">
        <v>1290.0519999999999</v>
      </c>
      <c r="L80" s="13">
        <v>2.7130000000000001</v>
      </c>
      <c r="M80" s="13">
        <v>2471.69</v>
      </c>
      <c r="N80" s="13">
        <f t="shared" si="31"/>
        <v>335198.78200000006</v>
      </c>
      <c r="O80" s="13">
        <f t="shared" si="32"/>
        <v>0</v>
      </c>
      <c r="P80" s="54"/>
      <c r="Q80" s="40"/>
      <c r="R80" s="53">
        <f>SUM(H80:M80)/N80</f>
        <v>8.9798888350375902E-2</v>
      </c>
      <c r="S80" s="45">
        <f>4*B80+3*C80+2*D80</f>
        <v>820003.55900000001</v>
      </c>
      <c r="T80" s="40"/>
      <c r="U80" s="46">
        <f>S80/N80</f>
        <v>2.4463202226074912</v>
      </c>
      <c r="V80" s="51">
        <f>B80/N80</f>
        <v>0.51763001632863914</v>
      </c>
      <c r="W80" s="9"/>
      <c r="X80" s="9"/>
      <c r="Y80" s="9"/>
    </row>
    <row r="81" spans="1:25" ht="11" customHeight="1">
      <c r="A81" s="14" t="s">
        <v>78</v>
      </c>
      <c r="B81" s="11">
        <v>175739.43799999999</v>
      </c>
      <c r="C81" s="11">
        <v>5994.1679999999997</v>
      </c>
      <c r="D81" s="11">
        <v>61474.531999999999</v>
      </c>
      <c r="E81" s="11">
        <v>1154.1189999999999</v>
      </c>
      <c r="F81" s="11">
        <v>74006.183999999994</v>
      </c>
      <c r="G81" s="11">
        <v>-571.56299999999999</v>
      </c>
      <c r="H81" s="11">
        <v>26044.710999999999</v>
      </c>
      <c r="I81" s="11">
        <v>3536.1080000000002</v>
      </c>
      <c r="J81" s="11">
        <v>1370.712</v>
      </c>
      <c r="K81" s="11">
        <v>1295.617</v>
      </c>
      <c r="L81" s="11">
        <v>12.842000000000001</v>
      </c>
      <c r="M81" s="11">
        <v>2452.3150000000001</v>
      </c>
      <c r="N81" s="11">
        <f t="shared" si="31"/>
        <v>352509.18300000002</v>
      </c>
      <c r="O81" s="11">
        <f t="shared" si="32"/>
        <v>0</v>
      </c>
      <c r="P81" s="5">
        <f>N81/N69-1</f>
        <v>7.6080725967604179E-2</v>
      </c>
      <c r="R81" s="5">
        <f>SUM(H81:M81)/N81</f>
        <v>9.8472058811585619E-2</v>
      </c>
      <c r="S81" s="6">
        <f>4*B81+3*C81+2*D81</f>
        <v>843889.32</v>
      </c>
      <c r="T81" s="6">
        <f>SUM(S$81:S81)</f>
        <v>843889.32</v>
      </c>
      <c r="U81" s="7">
        <f>S81/N81</f>
        <v>2.393949890377749</v>
      </c>
      <c r="V81" s="49">
        <f>B81/N81</f>
        <v>0.49853860970197755</v>
      </c>
      <c r="W81" s="9"/>
      <c r="X81" s="9"/>
      <c r="Y81" s="9"/>
    </row>
    <row r="82" spans="1:25" ht="11" customHeight="1">
      <c r="A82" s="12" t="s">
        <v>79</v>
      </c>
      <c r="B82" s="9">
        <v>163602.81299999999</v>
      </c>
      <c r="C82" s="9">
        <v>8883.6740000000009</v>
      </c>
      <c r="D82" s="9">
        <v>57622.071000000004</v>
      </c>
      <c r="E82" s="9">
        <v>981.40499999999997</v>
      </c>
      <c r="F82" s="9">
        <v>65224.794000000002</v>
      </c>
      <c r="G82" s="9">
        <v>-446.964</v>
      </c>
      <c r="H82" s="9">
        <v>18566.633000000002</v>
      </c>
      <c r="I82" s="9">
        <v>3015.127</v>
      </c>
      <c r="J82" s="9">
        <v>1200.2139999999999</v>
      </c>
      <c r="K82" s="9">
        <v>1122.49</v>
      </c>
      <c r="L82" s="9">
        <v>19.244</v>
      </c>
      <c r="M82" s="9">
        <v>2519.7930000000001</v>
      </c>
      <c r="N82" s="9">
        <f t="shared" si="31"/>
        <v>322311.29399999994</v>
      </c>
      <c r="O82" s="9">
        <f t="shared" si="32"/>
        <v>0</v>
      </c>
      <c r="P82" s="5">
        <f>N82/N70-1</f>
        <v>5.2042376492398512E-2</v>
      </c>
      <c r="R82" s="5">
        <f>SUM(H82:M82)/N82</f>
        <v>8.2043358368943817E-2</v>
      </c>
      <c r="S82" s="6">
        <f>4*B82+3*C82+2*D82</f>
        <v>796306.41599999997</v>
      </c>
      <c r="T82" s="6">
        <f>SUM(S$81:S82)</f>
        <v>1640195.736</v>
      </c>
      <c r="U82" s="7">
        <f>S82/N82</f>
        <v>2.4706128231423379</v>
      </c>
      <c r="V82" s="49">
        <f>B82/N82</f>
        <v>0.50759255429628236</v>
      </c>
      <c r="W82" s="9"/>
      <c r="X82" s="9"/>
      <c r="Y82" s="9"/>
    </row>
    <row r="83" spans="1:25" ht="11" customHeight="1">
      <c r="A83" s="12" t="s">
        <v>80</v>
      </c>
      <c r="B83" s="9">
        <v>159811.07399999999</v>
      </c>
      <c r="C83" s="9">
        <v>5415.643</v>
      </c>
      <c r="D83" s="9">
        <v>56203.821000000004</v>
      </c>
      <c r="E83" s="9">
        <v>1233.8910000000001</v>
      </c>
      <c r="F83" s="9">
        <v>64305.152999999998</v>
      </c>
      <c r="G83" s="9">
        <v>-458.17</v>
      </c>
      <c r="H83" s="9">
        <v>24163.455999999998</v>
      </c>
      <c r="I83" s="9">
        <v>3105.6950000000002</v>
      </c>
      <c r="J83" s="9">
        <v>1373.07</v>
      </c>
      <c r="K83" s="9">
        <v>1204.1300000000001</v>
      </c>
      <c r="L83" s="9">
        <v>48.488</v>
      </c>
      <c r="M83" s="9">
        <v>3047.0920000000001</v>
      </c>
      <c r="N83" s="9">
        <f t="shared" si="31"/>
        <v>319453.34300000005</v>
      </c>
      <c r="O83" s="9">
        <f t="shared" si="32"/>
        <v>0</v>
      </c>
      <c r="P83" s="5">
        <f>N83/N71-1</f>
        <v>5.8254140930766862E-3</v>
      </c>
      <c r="R83" s="5">
        <f>SUM(H83:M83)/N83</f>
        <v>0.10311969407062987</v>
      </c>
      <c r="S83" s="6">
        <f>4*B83+3*C83+2*D83</f>
        <v>767898.86699999997</v>
      </c>
      <c r="T83" s="6">
        <f>SUM(S$81:S83)</f>
        <v>2408094.6030000001</v>
      </c>
      <c r="U83" s="7">
        <f>S83/N83</f>
        <v>2.4037903619621845</v>
      </c>
      <c r="V83" s="49">
        <f>B83/N83</f>
        <v>0.50026420916183667</v>
      </c>
      <c r="W83" s="9"/>
      <c r="X83" s="9"/>
      <c r="Y83" s="9"/>
    </row>
    <row r="84" spans="1:25" ht="11" customHeight="1">
      <c r="A84" s="12" t="s">
        <v>81</v>
      </c>
      <c r="B84" s="9">
        <v>146249.541</v>
      </c>
      <c r="C84" s="9">
        <v>5080.29</v>
      </c>
      <c r="D84" s="9">
        <v>60152.847999999998</v>
      </c>
      <c r="E84" s="9">
        <v>1163.0920000000001</v>
      </c>
      <c r="F84" s="9">
        <v>57301.423999999999</v>
      </c>
      <c r="G84" s="9">
        <v>-373.84500000000003</v>
      </c>
      <c r="H84" s="9">
        <v>23890.582999999999</v>
      </c>
      <c r="I84" s="9">
        <v>3055.239</v>
      </c>
      <c r="J84" s="9">
        <v>1253.6210000000001</v>
      </c>
      <c r="K84" s="9">
        <v>1157.9749999999999</v>
      </c>
      <c r="L84" s="9">
        <v>54.463999999999999</v>
      </c>
      <c r="M84" s="9">
        <v>3171.703</v>
      </c>
      <c r="N84" s="9">
        <f t="shared" si="31"/>
        <v>302156.93499999994</v>
      </c>
      <c r="O84" s="9">
        <f t="shared" si="32"/>
        <v>0</v>
      </c>
      <c r="P84" s="5">
        <f>N84/N72-1</f>
        <v>1.8108086444251104E-2</v>
      </c>
      <c r="R84" s="5">
        <f>SUM(H84:M84)/N84</f>
        <v>0.10783662800921649</v>
      </c>
      <c r="S84" s="6">
        <f>4*B84+3*C84+2*D84</f>
        <v>720544.73</v>
      </c>
      <c r="T84" s="6">
        <f>SUM(S$81:S84)</f>
        <v>3128639.3330000001</v>
      </c>
      <c r="U84" s="7">
        <f>S84/N84</f>
        <v>2.3846705024327841</v>
      </c>
      <c r="V84" s="49">
        <f>B84/N84</f>
        <v>0.48401848198519759</v>
      </c>
      <c r="W84" s="9"/>
      <c r="X84" s="9"/>
      <c r="Y84" s="9"/>
    </row>
    <row r="85" spans="1:25" ht="11" customHeight="1">
      <c r="A85" s="12" t="s">
        <v>82</v>
      </c>
      <c r="B85" s="9">
        <v>157513.28099999999</v>
      </c>
      <c r="C85" s="9">
        <v>4873.4430000000002</v>
      </c>
      <c r="D85" s="9">
        <v>66469.701000000001</v>
      </c>
      <c r="E85" s="9">
        <v>1174.5730000000001</v>
      </c>
      <c r="F85" s="9">
        <v>65024.555</v>
      </c>
      <c r="G85" s="9">
        <v>-546.95500000000004</v>
      </c>
      <c r="H85" s="9">
        <v>26046.975999999999</v>
      </c>
      <c r="I85" s="9">
        <v>3081.027</v>
      </c>
      <c r="J85" s="9">
        <v>1348.72</v>
      </c>
      <c r="K85" s="9">
        <v>1154.7080000000001</v>
      </c>
      <c r="L85" s="9">
        <v>84.191999999999993</v>
      </c>
      <c r="M85" s="9">
        <v>2952.3409999999999</v>
      </c>
      <c r="N85" s="9">
        <f t="shared" si="31"/>
        <v>329176.56199999998</v>
      </c>
      <c r="O85" s="9">
        <f t="shared" si="32"/>
        <v>0</v>
      </c>
      <c r="P85" s="5">
        <f>N85/N73-1</f>
        <v>-9.6986268682319743E-4</v>
      </c>
      <c r="R85" s="5">
        <f>SUM(H85:M85)/N85</f>
        <v>0.10531723093942513</v>
      </c>
      <c r="S85" s="6">
        <f>4*B85+3*C85+2*D85</f>
        <v>777612.85499999998</v>
      </c>
      <c r="T85" s="6">
        <f>SUM(S$81:S85)</f>
        <v>3906252.1880000001</v>
      </c>
      <c r="U85" s="7">
        <f>S85/N85</f>
        <v>2.3622971522498615</v>
      </c>
      <c r="V85" s="49">
        <f>B85/N85</f>
        <v>0.47850697523233748</v>
      </c>
      <c r="W85" s="9"/>
      <c r="X85" s="9"/>
      <c r="Y85" s="9"/>
    </row>
    <row r="86" spans="1:25" ht="11" customHeight="1">
      <c r="A86" s="12" t="s">
        <v>84</v>
      </c>
      <c r="B86" s="9">
        <v>173512.88399999999</v>
      </c>
      <c r="C86" s="9">
        <v>5777.0450000000001</v>
      </c>
      <c r="D86" s="9">
        <v>81511.451000000001</v>
      </c>
      <c r="E86" s="9">
        <v>1153.691</v>
      </c>
      <c r="F86" s="9">
        <v>68923.073999999993</v>
      </c>
      <c r="G86" s="9">
        <v>-522.70699999999999</v>
      </c>
      <c r="H86" s="9">
        <v>22816.608</v>
      </c>
      <c r="I86" s="9">
        <v>3213.4409999999998</v>
      </c>
      <c r="J86" s="9">
        <v>1392.4359999999999</v>
      </c>
      <c r="K86" s="9">
        <v>1238.1780000000001</v>
      </c>
      <c r="L86" s="9">
        <v>84.457999999999998</v>
      </c>
      <c r="M86" s="9">
        <v>2620.4160000000002</v>
      </c>
      <c r="N86" s="9">
        <f t="shared" si="31"/>
        <v>361720.97500000003</v>
      </c>
      <c r="O86" s="9">
        <f t="shared" si="32"/>
        <v>0</v>
      </c>
      <c r="P86" s="5">
        <f>N86/N74-1</f>
        <v>-4.0591748050623488E-3</v>
      </c>
      <c r="R86" s="5">
        <f>SUM(H86:M86)/N86</f>
        <v>8.6711966316025763E-2</v>
      </c>
      <c r="S86" s="6">
        <f>4*B86+3*C86+2*D86</f>
        <v>874405.57299999997</v>
      </c>
      <c r="T86" s="6">
        <f>SUM(S$81:S86)</f>
        <v>4780657.7609999999</v>
      </c>
      <c r="U86" s="7">
        <f>S86/N86</f>
        <v>2.417348269615827</v>
      </c>
      <c r="V86" s="49">
        <f>B86/N86</f>
        <v>0.47968709583401953</v>
      </c>
      <c r="W86" s="9"/>
      <c r="X86" s="9"/>
      <c r="Y86" s="9"/>
    </row>
    <row r="87" spans="1:25" ht="11" customHeight="1">
      <c r="A87" s="12" t="s">
        <v>85</v>
      </c>
      <c r="B87" s="9">
        <v>185053.788</v>
      </c>
      <c r="C87" s="9">
        <v>5493.7950000000001</v>
      </c>
      <c r="D87" s="9">
        <v>97482.676000000007</v>
      </c>
      <c r="E87" s="9">
        <v>1154.127</v>
      </c>
      <c r="F87" s="9">
        <v>72738.535000000003</v>
      </c>
      <c r="G87" s="9">
        <v>-594.69399999999996</v>
      </c>
      <c r="H87" s="9">
        <v>22477.760999999999</v>
      </c>
      <c r="I87" s="9">
        <v>3433.6350000000002</v>
      </c>
      <c r="J87" s="9">
        <v>1443.056</v>
      </c>
      <c r="K87" s="9">
        <v>1250.3820000000001</v>
      </c>
      <c r="L87" s="9">
        <v>85.793000000000006</v>
      </c>
      <c r="M87" s="9">
        <v>2158.3719999999998</v>
      </c>
      <c r="N87" s="9">
        <f t="shared" si="31"/>
        <v>392177.22599999991</v>
      </c>
      <c r="O87" s="9">
        <f t="shared" si="32"/>
        <v>0</v>
      </c>
      <c r="P87" s="5">
        <f>N87/N75-1</f>
        <v>-4.1818633376988879E-2</v>
      </c>
      <c r="R87" s="5">
        <f>SUM(H87:M87)/N87</f>
        <v>7.8660862882435734E-2</v>
      </c>
      <c r="S87" s="6">
        <f>4*B87+3*C87+2*D87</f>
        <v>951661.88899999997</v>
      </c>
      <c r="T87" s="6">
        <f>SUM(S$81:S87)</f>
        <v>5732319.6500000004</v>
      </c>
      <c r="U87" s="7">
        <f>S87/N87</f>
        <v>2.4266118119770681</v>
      </c>
      <c r="V87" s="49">
        <f>B87/N87</f>
        <v>0.4718626573180974</v>
      </c>
      <c r="W87" s="9"/>
      <c r="X87" s="9"/>
      <c r="Y87" s="9"/>
    </row>
    <row r="88" spans="1:25" ht="11" customHeight="1">
      <c r="A88" s="12" t="s">
        <v>89</v>
      </c>
      <c r="B88" s="9">
        <v>190134.81599999999</v>
      </c>
      <c r="C88" s="9">
        <v>7186.6210000000001</v>
      </c>
      <c r="D88" s="9">
        <v>121338.427</v>
      </c>
      <c r="E88" s="9">
        <v>1131.6500000000001</v>
      </c>
      <c r="F88" s="9">
        <v>72750.91</v>
      </c>
      <c r="G88" s="9">
        <v>-650.678</v>
      </c>
      <c r="H88" s="9">
        <v>19940.550999999999</v>
      </c>
      <c r="I88" s="9">
        <v>3426.0349999999999</v>
      </c>
      <c r="J88" s="9">
        <v>1439.539</v>
      </c>
      <c r="K88" s="9">
        <v>1254.578</v>
      </c>
      <c r="L88" s="9">
        <v>75.162999999999997</v>
      </c>
      <c r="M88" s="9">
        <v>2699.3649999999998</v>
      </c>
      <c r="N88" s="9">
        <f t="shared" si="31"/>
        <v>420726.9769999999</v>
      </c>
      <c r="O88" s="9">
        <f t="shared" si="32"/>
        <v>0</v>
      </c>
      <c r="P88" s="5">
        <f>N88/N76-1</f>
        <v>3.4638839802709542E-2</v>
      </c>
      <c r="R88" s="5">
        <f>SUM(H88:M88)/N88</f>
        <v>6.8536681925200169E-2</v>
      </c>
      <c r="S88" s="6">
        <f>4*B88+3*C88+2*D88</f>
        <v>1024775.9809999999</v>
      </c>
      <c r="T88" s="6">
        <f>SUM(S$81:S88)</f>
        <v>6757095.6310000001</v>
      </c>
      <c r="U88" s="7">
        <f>S88/N88</f>
        <v>2.4357268181545679</v>
      </c>
      <c r="V88" s="49">
        <f>B88/N88</f>
        <v>0.45191971609655074</v>
      </c>
      <c r="W88" s="9"/>
      <c r="X88" s="9"/>
      <c r="Y88" s="9"/>
    </row>
    <row r="89" spans="1:25" ht="11" customHeight="1">
      <c r="A89" s="12" t="s">
        <v>95</v>
      </c>
      <c r="B89" s="9">
        <v>169391.27299999999</v>
      </c>
      <c r="C89" s="9">
        <v>4935.7860000000001</v>
      </c>
      <c r="D89" s="9">
        <v>88531.615000000005</v>
      </c>
      <c r="E89" s="9">
        <v>1119.7349999999999</v>
      </c>
      <c r="F89" s="9">
        <v>67578.577999999994</v>
      </c>
      <c r="G89" s="9">
        <v>-743.43200000000002</v>
      </c>
      <c r="H89" s="9">
        <v>14742.534</v>
      </c>
      <c r="I89" s="9">
        <v>3289.7620000000002</v>
      </c>
      <c r="J89" s="9">
        <v>1400.2049999999999</v>
      </c>
      <c r="K89" s="9">
        <v>1217.7260000000001</v>
      </c>
      <c r="L89" s="9">
        <v>68.212000000000003</v>
      </c>
      <c r="M89" s="9">
        <v>2866.7220000000002</v>
      </c>
      <c r="N89" s="9">
        <f t="shared" si="31"/>
        <v>354398.71600000001</v>
      </c>
      <c r="O89" s="9">
        <f t="shared" si="32"/>
        <v>0</v>
      </c>
      <c r="P89" s="5">
        <f>N89/N77-1</f>
        <v>7.0700045410354351E-2</v>
      </c>
      <c r="R89" s="5">
        <f>SUM(H89:M89)/N89</f>
        <v>6.654979246595237E-2</v>
      </c>
      <c r="S89" s="6">
        <f>4*B89+3*C89+2*D89</f>
        <v>869435.67999999993</v>
      </c>
      <c r="T89" s="6">
        <f>SUM(S$81:S89)</f>
        <v>7626531.3109999998</v>
      </c>
      <c r="U89" s="7">
        <f>S89/N89</f>
        <v>2.4532698363387975</v>
      </c>
      <c r="V89" s="49">
        <f>B89/N89</f>
        <v>0.47796807762700805</v>
      </c>
      <c r="W89" s="9"/>
      <c r="X89" s="9"/>
      <c r="Y89" s="9"/>
    </row>
    <row r="90" spans="1:25" ht="11" customHeight="1">
      <c r="A90" s="12" t="s">
        <v>96</v>
      </c>
      <c r="B90" s="9">
        <v>162234.356</v>
      </c>
      <c r="C90" s="9">
        <v>4746.8739999999998</v>
      </c>
      <c r="D90" s="9">
        <v>78358.024000000005</v>
      </c>
      <c r="E90" s="9">
        <v>1133.549</v>
      </c>
      <c r="F90" s="9">
        <v>61689.542000000001</v>
      </c>
      <c r="G90" s="9">
        <v>-760.23500000000001</v>
      </c>
      <c r="H90" s="9">
        <v>14796.433999999999</v>
      </c>
      <c r="I90" s="9">
        <v>3245.6010000000001</v>
      </c>
      <c r="J90" s="9">
        <v>1425.6479999999999</v>
      </c>
      <c r="K90" s="9">
        <v>1264.546</v>
      </c>
      <c r="L90" s="9">
        <v>49.232999999999997</v>
      </c>
      <c r="M90" s="9">
        <v>3376.54</v>
      </c>
      <c r="N90" s="9">
        <f t="shared" si="31"/>
        <v>331560.11200000002</v>
      </c>
      <c r="O90" s="9">
        <f t="shared" si="32"/>
        <v>0</v>
      </c>
      <c r="P90" s="5">
        <f>N90/N78-1</f>
        <v>3.4638441995801461E-2</v>
      </c>
      <c r="R90" s="5">
        <f>SUM(H90:M90)/N90</f>
        <v>7.2861605258475723E-2</v>
      </c>
      <c r="S90" s="6">
        <f>4*B90+3*C90+2*D90</f>
        <v>819894.09400000004</v>
      </c>
      <c r="T90" s="6">
        <f>SUM(S$81:S90)</f>
        <v>8446425.4049999993</v>
      </c>
      <c r="U90" s="7">
        <f>S90/N90</f>
        <v>2.4728369436670956</v>
      </c>
      <c r="V90" s="49">
        <f>B90/N90</f>
        <v>0.48930601157475778</v>
      </c>
      <c r="W90" s="9"/>
      <c r="X90" s="9"/>
      <c r="Y90" s="9"/>
    </row>
    <row r="91" spans="1:25" ht="11" customHeight="1">
      <c r="A91" s="12" t="s">
        <v>97</v>
      </c>
      <c r="B91" s="9">
        <v>159382.45499999999</v>
      </c>
      <c r="C91" s="9">
        <v>3136.4670000000001</v>
      </c>
      <c r="D91" s="9">
        <v>60636.798999999999</v>
      </c>
      <c r="E91" s="9">
        <v>1031.212</v>
      </c>
      <c r="F91" s="9">
        <v>64899.277999999998</v>
      </c>
      <c r="G91" s="9">
        <v>-661.72699999999998</v>
      </c>
      <c r="H91" s="9">
        <v>15682.053</v>
      </c>
      <c r="I91" s="9">
        <v>3273.3180000000002</v>
      </c>
      <c r="J91" s="9">
        <v>1425.1310000000001</v>
      </c>
      <c r="K91" s="9">
        <v>1210.973</v>
      </c>
      <c r="L91" s="9">
        <v>24.302</v>
      </c>
      <c r="M91" s="9">
        <v>3095.0360000000001</v>
      </c>
      <c r="N91" s="9">
        <f t="shared" si="31"/>
        <v>313135.29700000008</v>
      </c>
      <c r="O91" s="9">
        <f t="shared" si="32"/>
        <v>0</v>
      </c>
      <c r="P91" s="5">
        <f>N91/N79-1</f>
        <v>1.6321487366026455E-2</v>
      </c>
      <c r="R91" s="5">
        <f>SUM(H91:M91)/N91</f>
        <v>7.8914173000433074E-2</v>
      </c>
      <c r="S91" s="6">
        <f>4*B91+3*C91+2*D91</f>
        <v>768212.8189999999</v>
      </c>
      <c r="T91" s="6">
        <f>SUM(S$81:S91)</f>
        <v>9214638.2239999995</v>
      </c>
      <c r="U91" s="7">
        <f>S91/N91</f>
        <v>2.4532935966014708</v>
      </c>
      <c r="V91" s="49">
        <f>B91/N91</f>
        <v>0.50898910639256345</v>
      </c>
      <c r="W91" s="9"/>
      <c r="X91" s="9"/>
      <c r="Y91" s="9"/>
    </row>
    <row r="92" spans="1:25" ht="11" customHeight="1" thickBot="1">
      <c r="A92" s="25" t="s">
        <v>99</v>
      </c>
      <c r="B92" s="26">
        <v>173829.86600000001</v>
      </c>
      <c r="C92" s="26">
        <v>4215.1710000000003</v>
      </c>
      <c r="D92" s="26">
        <v>66807.827999999994</v>
      </c>
      <c r="E92" s="26">
        <v>1022.31</v>
      </c>
      <c r="F92" s="26">
        <v>71982.725999999995</v>
      </c>
      <c r="G92" s="26">
        <v>-565.38199999999995</v>
      </c>
      <c r="H92" s="26">
        <v>18341.674999999999</v>
      </c>
      <c r="I92" s="26">
        <v>3339.0369999999998</v>
      </c>
      <c r="J92" s="26">
        <v>1452.203</v>
      </c>
      <c r="K92" s="26">
        <v>1265.9090000000001</v>
      </c>
      <c r="L92" s="26">
        <v>5.4020000000000001</v>
      </c>
      <c r="M92" s="26">
        <v>3490.232</v>
      </c>
      <c r="N92" s="26">
        <f t="shared" si="31"/>
        <v>345186.97699999996</v>
      </c>
      <c r="O92" s="26">
        <f t="shared" si="32"/>
        <v>0</v>
      </c>
      <c r="P92" s="5">
        <f>N92/N80-1</f>
        <v>2.9797826055346199E-2</v>
      </c>
      <c r="R92" s="5">
        <f>SUM(H92:M92)/N92</f>
        <v>8.0809705633825238E-2</v>
      </c>
      <c r="S92" s="6">
        <f>4*B92+3*C92+2*D92</f>
        <v>841580.63300000003</v>
      </c>
      <c r="T92" s="6">
        <f>SUM(S$81:S92)</f>
        <v>10056218.856999999</v>
      </c>
      <c r="U92" s="7">
        <f>S92/N92</f>
        <v>2.4380428262796259</v>
      </c>
      <c r="V92" s="49">
        <f>B92/N92</f>
        <v>0.5035817617186642</v>
      </c>
      <c r="W92" s="9"/>
      <c r="X92" s="9"/>
      <c r="Y92" s="9"/>
    </row>
    <row r="93" spans="1:25" ht="11" customHeight="1">
      <c r="A93" s="31" t="s">
        <v>100</v>
      </c>
      <c r="B93" s="32">
        <v>182899.326</v>
      </c>
      <c r="C93" s="32">
        <v>4436.5829999999996</v>
      </c>
      <c r="D93" s="32">
        <v>72414.531000000003</v>
      </c>
      <c r="E93" s="32">
        <v>1064.424</v>
      </c>
      <c r="F93" s="32">
        <v>70735.551999999996</v>
      </c>
      <c r="G93" s="32">
        <v>-745.51400000000001</v>
      </c>
      <c r="H93" s="32">
        <v>20340.445</v>
      </c>
      <c r="I93" s="32">
        <v>3410.098</v>
      </c>
      <c r="J93" s="32">
        <v>1415.3779999999999</v>
      </c>
      <c r="K93" s="32">
        <v>1199.652</v>
      </c>
      <c r="L93" s="32">
        <v>15.058</v>
      </c>
      <c r="M93" s="32">
        <v>4273</v>
      </c>
      <c r="N93" s="32">
        <f t="shared" si="31"/>
        <v>361458.533</v>
      </c>
      <c r="O93" s="32">
        <f t="shared" si="32"/>
        <v>0</v>
      </c>
      <c r="P93" s="82">
        <f>N93/N81-1</f>
        <v>2.5387565577263294E-2</v>
      </c>
      <c r="Q93" s="41"/>
      <c r="R93" s="83">
        <f>SUM(H93:M93)/N93</f>
        <v>8.4805387621046974E-2</v>
      </c>
      <c r="S93" s="42">
        <f>4*B93+3*C93+2*D93</f>
        <v>889736.11499999999</v>
      </c>
      <c r="T93" s="42">
        <f>SUM(S$93:S93)</f>
        <v>889736.11499999999</v>
      </c>
      <c r="U93" s="29">
        <f>S93/N93</f>
        <v>2.4615164224107553</v>
      </c>
      <c r="V93" s="50">
        <f>B93/N93</f>
        <v>0.50600361950785655</v>
      </c>
      <c r="W93" s="9"/>
      <c r="X93" s="9"/>
      <c r="Y93" s="9"/>
    </row>
    <row r="94" spans="1:25" ht="11" customHeight="1">
      <c r="A94" s="12" t="s">
        <v>102</v>
      </c>
      <c r="B94" s="9">
        <v>167177.95199999999</v>
      </c>
      <c r="C94" s="9">
        <v>3637.03</v>
      </c>
      <c r="D94" s="9">
        <v>59442.684999999998</v>
      </c>
      <c r="E94" s="9">
        <v>943.3</v>
      </c>
      <c r="F94" s="9">
        <v>65130.385000000002</v>
      </c>
      <c r="G94" s="9">
        <v>-402.67899999999997</v>
      </c>
      <c r="H94" s="9">
        <v>18323.239000000001</v>
      </c>
      <c r="I94" s="9">
        <v>3139.4250000000002</v>
      </c>
      <c r="J94" s="9">
        <v>1274.8240000000001</v>
      </c>
      <c r="K94" s="9">
        <v>1071.2170000000001</v>
      </c>
      <c r="L94" s="9">
        <v>33.558999999999997</v>
      </c>
      <c r="M94" s="9">
        <v>3852</v>
      </c>
      <c r="N94" s="9">
        <f t="shared" si="31"/>
        <v>323622.93699999998</v>
      </c>
      <c r="O94" s="9">
        <f t="shared" si="32"/>
        <v>0</v>
      </c>
      <c r="P94" s="84">
        <f>N94/N82-1</f>
        <v>4.0694912788257209E-3</v>
      </c>
      <c r="Q94" s="22"/>
      <c r="R94" s="65">
        <f>SUM(H94:M94)/N94</f>
        <v>8.5575714307295853E-2</v>
      </c>
      <c r="S94" s="23">
        <f>4*B94+3*C94+2*D94</f>
        <v>798508.26799999992</v>
      </c>
      <c r="T94" s="23">
        <f>SUM(S$93:S94)</f>
        <v>1688244.3829999999</v>
      </c>
      <c r="U94" s="24">
        <f>S94/N94</f>
        <v>2.4674031927471196</v>
      </c>
      <c r="V94" s="49">
        <f>B94/N94</f>
        <v>0.51658251899493768</v>
      </c>
      <c r="W94" s="9"/>
      <c r="X94" s="9"/>
      <c r="Y94" s="9"/>
    </row>
    <row r="95" spans="1:25" ht="11" customHeight="1">
      <c r="A95" s="12" t="s">
        <v>103</v>
      </c>
      <c r="B95" s="9">
        <v>161281.40400000001</v>
      </c>
      <c r="C95" s="9">
        <v>3057.7919999999999</v>
      </c>
      <c r="D95" s="9">
        <v>61653.913</v>
      </c>
      <c r="E95" s="9">
        <v>1112.0350000000001</v>
      </c>
      <c r="F95" s="9">
        <v>64716.468000000001</v>
      </c>
      <c r="G95" s="9">
        <v>-552.97400000000005</v>
      </c>
      <c r="H95" s="9">
        <v>21160.36</v>
      </c>
      <c r="I95" s="9">
        <v>3223.4</v>
      </c>
      <c r="J95" s="9">
        <v>1427.3440000000001</v>
      </c>
      <c r="K95" s="9">
        <v>1232.771</v>
      </c>
      <c r="L95" s="9">
        <v>70.358000000000004</v>
      </c>
      <c r="M95" s="9">
        <v>4782</v>
      </c>
      <c r="N95" s="9">
        <f t="shared" si="31"/>
        <v>323164.87100000004</v>
      </c>
      <c r="O95" s="9">
        <f t="shared" si="32"/>
        <v>0</v>
      </c>
      <c r="P95" s="84">
        <f>N95/N83-1</f>
        <v>1.1618372702394852E-2</v>
      </c>
      <c r="Q95" s="22"/>
      <c r="R95" s="65">
        <f>SUM(H95:M95)/N95</f>
        <v>9.8699567503424596E-2</v>
      </c>
      <c r="S95" s="23">
        <f>4*B95+3*C95+2*D95</f>
        <v>777606.81800000009</v>
      </c>
      <c r="T95" s="23">
        <f>SUM(S$93:S95)</f>
        <v>2465851.2009999999</v>
      </c>
      <c r="U95" s="24">
        <f>S95/N95</f>
        <v>2.4062232246771647</v>
      </c>
      <c r="V95" s="49">
        <f>B95/N95</f>
        <v>0.49906848940892462</v>
      </c>
      <c r="W95" s="9"/>
      <c r="X95" s="9"/>
      <c r="Y95" s="9"/>
    </row>
    <row r="96" spans="1:25" ht="11" customHeight="1">
      <c r="A96" s="12" t="s">
        <v>105</v>
      </c>
      <c r="B96" s="9">
        <v>147391.08199999999</v>
      </c>
      <c r="C96" s="9">
        <v>3285.96</v>
      </c>
      <c r="D96" s="9">
        <v>62407.116000000002</v>
      </c>
      <c r="E96" s="9">
        <v>986.17200000000003</v>
      </c>
      <c r="F96" s="9">
        <v>57332.716</v>
      </c>
      <c r="G96" s="9">
        <v>-131.69999999999999</v>
      </c>
      <c r="H96" s="9">
        <v>21305.712</v>
      </c>
      <c r="I96" s="9">
        <v>3041.4319999999998</v>
      </c>
      <c r="J96" s="9">
        <v>1505.1389999999999</v>
      </c>
      <c r="K96" s="9">
        <v>1217.4860000000001</v>
      </c>
      <c r="L96" s="9">
        <v>85.933999999999997</v>
      </c>
      <c r="M96" s="9">
        <v>5225</v>
      </c>
      <c r="N96" s="9">
        <f t="shared" si="31"/>
        <v>303652.04899999994</v>
      </c>
      <c r="O96" s="9">
        <f t="shared" si="32"/>
        <v>0</v>
      </c>
      <c r="P96" s="84">
        <f>N96/N84-1</f>
        <v>4.948137298255384E-3</v>
      </c>
      <c r="Q96" s="22"/>
      <c r="R96" s="65">
        <f>SUM(H96:M96)/N96</f>
        <v>0.10663752511019614</v>
      </c>
      <c r="S96" s="23">
        <f>4*B96+3*C96+2*D96</f>
        <v>724236.44</v>
      </c>
      <c r="T96" s="23">
        <f>SUM(S$93:S96)</f>
        <v>3190087.6409999998</v>
      </c>
      <c r="U96" s="24">
        <f>S96/N96</f>
        <v>2.3850866226165333</v>
      </c>
      <c r="V96" s="49">
        <f>B96/N96</f>
        <v>0.48539465643454305</v>
      </c>
      <c r="W96" s="9"/>
      <c r="X96" s="9"/>
      <c r="Y96" s="9"/>
    </row>
    <row r="97" spans="1:25" ht="11" customHeight="1">
      <c r="A97" s="12" t="s">
        <v>20</v>
      </c>
      <c r="B97" s="9">
        <v>155702.65299999999</v>
      </c>
      <c r="C97" s="9">
        <v>3310.431</v>
      </c>
      <c r="D97" s="9">
        <v>61887.81</v>
      </c>
      <c r="E97" s="9">
        <v>1010.44</v>
      </c>
      <c r="F97" s="9">
        <v>64825.900999999998</v>
      </c>
      <c r="G97" s="9">
        <v>-586.85699999999997</v>
      </c>
      <c r="H97" s="9">
        <v>26437.327000000001</v>
      </c>
      <c r="I97" s="9">
        <v>3077.3139999999999</v>
      </c>
      <c r="J97" s="9">
        <v>1520.0630000000001</v>
      </c>
      <c r="K97" s="9">
        <v>1272.979</v>
      </c>
      <c r="L97" s="9">
        <v>94.451999999999998</v>
      </c>
      <c r="M97" s="9">
        <v>5340</v>
      </c>
      <c r="N97" s="9">
        <f t="shared" si="31"/>
        <v>323892.51299999998</v>
      </c>
      <c r="O97" s="9">
        <f t="shared" si="32"/>
        <v>0</v>
      </c>
      <c r="P97" s="84">
        <f>N97/N85-1</f>
        <v>-1.6052324527285111E-2</v>
      </c>
      <c r="Q97" s="22"/>
      <c r="R97" s="65">
        <f>SUM(H97:M97)/N97</f>
        <v>0.11652672872991046</v>
      </c>
      <c r="S97" s="23">
        <f>4*B97+3*C97+2*D97</f>
        <v>756517.52499999991</v>
      </c>
      <c r="T97" s="23">
        <f>SUM(S$93:S97)</f>
        <v>3946605.1659999997</v>
      </c>
      <c r="U97" s="24">
        <f>S97/N97</f>
        <v>2.3357055030166749</v>
      </c>
      <c r="V97" s="49">
        <f>B97/N97</f>
        <v>0.48072322375664178</v>
      </c>
      <c r="W97" s="9"/>
      <c r="X97" s="9"/>
      <c r="Y97" s="9"/>
    </row>
    <row r="98" spans="1:25" ht="11" customHeight="1">
      <c r="A98" s="12" t="s">
        <v>21</v>
      </c>
      <c r="B98" s="9">
        <v>171683.18900000001</v>
      </c>
      <c r="C98" s="9">
        <v>4983.4160000000002</v>
      </c>
      <c r="D98" s="9">
        <v>84121.995999999999</v>
      </c>
      <c r="E98" s="9">
        <v>1120.144</v>
      </c>
      <c r="F98" s="9">
        <v>70319.365999999995</v>
      </c>
      <c r="G98" s="9">
        <v>-371.61799999999999</v>
      </c>
      <c r="H98" s="9">
        <v>28493.411</v>
      </c>
      <c r="I98" s="9">
        <v>3262.19</v>
      </c>
      <c r="J98" s="9">
        <v>1502.58</v>
      </c>
      <c r="K98" s="9">
        <v>1280.181</v>
      </c>
      <c r="L98" s="9">
        <v>129.30500000000001</v>
      </c>
      <c r="M98" s="9">
        <v>5140</v>
      </c>
      <c r="N98" s="9">
        <f t="shared" si="31"/>
        <v>371664.16000000003</v>
      </c>
      <c r="O98" s="9">
        <f t="shared" si="32"/>
        <v>0</v>
      </c>
      <c r="P98" s="84">
        <f>N98/N86-1</f>
        <v>2.7488549703262199E-2</v>
      </c>
      <c r="Q98" s="22"/>
      <c r="R98" s="65">
        <f>SUM(H98:M98)/N98</f>
        <v>0.10710655286213228</v>
      </c>
      <c r="S98" s="23">
        <f>4*B98+3*C98+2*D98</f>
        <v>869926.99600000004</v>
      </c>
      <c r="T98" s="23">
        <f>SUM(S$93:S98)</f>
        <v>4816532.1619999995</v>
      </c>
      <c r="U98" s="24">
        <f>S98/N98</f>
        <v>2.3406265376785322</v>
      </c>
      <c r="V98" s="49">
        <f>B98/N98</f>
        <v>0.46193097822507284</v>
      </c>
      <c r="W98" s="9"/>
      <c r="X98" s="9"/>
      <c r="Y98" s="9"/>
    </row>
    <row r="99" spans="1:25" ht="11" customHeight="1">
      <c r="A99" s="12" t="s">
        <v>22</v>
      </c>
      <c r="B99" s="9">
        <v>187612.783</v>
      </c>
      <c r="C99" s="9">
        <v>4094.721</v>
      </c>
      <c r="D99" s="9">
        <v>99780.767000000007</v>
      </c>
      <c r="E99" s="9">
        <v>1164.98</v>
      </c>
      <c r="F99" s="9">
        <v>74318.27</v>
      </c>
      <c r="G99" s="9">
        <v>-799.08</v>
      </c>
      <c r="H99" s="9">
        <v>24811.046999999999</v>
      </c>
      <c r="I99" s="9">
        <v>3456.989</v>
      </c>
      <c r="J99" s="9">
        <v>1475.0260000000001</v>
      </c>
      <c r="K99" s="9">
        <v>1303.7090000000001</v>
      </c>
      <c r="L99" s="9">
        <v>113.88200000000001</v>
      </c>
      <c r="M99" s="9">
        <v>4008</v>
      </c>
      <c r="N99" s="9">
        <f t="shared" si="31"/>
        <v>401341.09399999998</v>
      </c>
      <c r="O99" s="9">
        <f t="shared" si="32"/>
        <v>0</v>
      </c>
      <c r="P99" s="84">
        <f>N99/N87-1</f>
        <v>2.3366650056319438E-2</v>
      </c>
      <c r="Q99" s="22"/>
      <c r="R99" s="65">
        <f>SUM(H99:M99)/N99</f>
        <v>8.7627839575281585E-2</v>
      </c>
      <c r="S99" s="23">
        <f>4*B99+3*C99+2*D99</f>
        <v>962296.82899999991</v>
      </c>
      <c r="T99" s="23">
        <f>SUM(S$93:S99)</f>
        <v>5778828.9909999995</v>
      </c>
      <c r="U99" s="24">
        <f>S99/N99</f>
        <v>2.3977032090314676</v>
      </c>
      <c r="V99" s="49">
        <f>B99/N99</f>
        <v>0.46746467233180961</v>
      </c>
      <c r="W99" s="9"/>
      <c r="X99" s="9"/>
      <c r="Y99" s="9"/>
    </row>
    <row r="100" spans="1:25" ht="11" customHeight="1">
      <c r="A100" s="12" t="s">
        <v>23</v>
      </c>
      <c r="B100" s="9">
        <v>181468.766</v>
      </c>
      <c r="C100" s="9">
        <v>3763.384</v>
      </c>
      <c r="D100" s="9">
        <v>98880.282000000007</v>
      </c>
      <c r="E100" s="9">
        <v>1147.8430000000001</v>
      </c>
      <c r="F100" s="9">
        <v>72617.066000000006</v>
      </c>
      <c r="G100" s="9">
        <v>-647.86400000000003</v>
      </c>
      <c r="H100" s="9">
        <v>20384.662</v>
      </c>
      <c r="I100" s="9">
        <v>3492.8470000000002</v>
      </c>
      <c r="J100" s="9">
        <v>1464.1479999999999</v>
      </c>
      <c r="K100" s="9">
        <v>1285.174</v>
      </c>
      <c r="L100" s="9">
        <v>107.256</v>
      </c>
      <c r="M100" s="9">
        <v>3264</v>
      </c>
      <c r="N100" s="9">
        <f t="shared" si="31"/>
        <v>387227.56400000001</v>
      </c>
      <c r="O100" s="9">
        <f t="shared" si="32"/>
        <v>0</v>
      </c>
      <c r="P100" s="84">
        <f>N100/N88-1</f>
        <v>-7.9622688421046695E-2</v>
      </c>
      <c r="Q100" s="22"/>
      <c r="R100" s="65">
        <f>SUM(H100:M100)/N100</f>
        <v>7.7468883387650581E-2</v>
      </c>
      <c r="S100" s="23">
        <f>4*B100+3*C100+2*D100</f>
        <v>934925.78</v>
      </c>
      <c r="T100" s="23">
        <f>SUM(S$93:S100)</f>
        <v>6713754.7709999997</v>
      </c>
      <c r="U100" s="24">
        <f>S100/N100</f>
        <v>2.4144091663887854</v>
      </c>
      <c r="V100" s="49">
        <f>B100/N100</f>
        <v>0.46863597241233579</v>
      </c>
      <c r="W100" s="9"/>
      <c r="X100" s="9"/>
      <c r="Y100" s="9"/>
    </row>
    <row r="101" spans="1:25" ht="11" customHeight="1">
      <c r="A101" s="12" t="s">
        <v>24</v>
      </c>
      <c r="B101" s="9">
        <v>162247.766</v>
      </c>
      <c r="C101" s="9">
        <v>4149.3</v>
      </c>
      <c r="D101" s="9">
        <v>78304.562999999995</v>
      </c>
      <c r="E101" s="9">
        <v>817.12</v>
      </c>
      <c r="F101" s="9">
        <v>67053.866999999998</v>
      </c>
      <c r="G101" s="9">
        <v>-513.12599999999998</v>
      </c>
      <c r="H101" s="9">
        <v>15662.362999999999</v>
      </c>
      <c r="I101" s="9">
        <v>3224.28</v>
      </c>
      <c r="J101" s="9">
        <v>1349.4570000000001</v>
      </c>
      <c r="K101" s="9">
        <v>1242.9380000000001</v>
      </c>
      <c r="L101" s="9">
        <v>94.274000000000001</v>
      </c>
      <c r="M101" s="9">
        <v>3111</v>
      </c>
      <c r="N101" s="9">
        <f t="shared" si="31"/>
        <v>336743.80200000003</v>
      </c>
      <c r="O101" s="9">
        <f t="shared" si="32"/>
        <v>0</v>
      </c>
      <c r="P101" s="84">
        <f>N101/N89-1</f>
        <v>-4.9816529244987362E-2</v>
      </c>
      <c r="Q101" s="22"/>
      <c r="R101" s="65">
        <f>SUM(H101:M101)/N101</f>
        <v>7.3302943820774472E-2</v>
      </c>
      <c r="S101" s="23">
        <f>4*B101+3*C101+2*D101</f>
        <v>818048.09000000008</v>
      </c>
      <c r="T101" s="23">
        <f>SUM(S$93:S101)</f>
        <v>7531802.8609999996</v>
      </c>
      <c r="U101" s="24">
        <f>S101/N101</f>
        <v>2.4292892256410408</v>
      </c>
      <c r="V101" s="49">
        <f>B101/N101</f>
        <v>0.48181366675903953</v>
      </c>
      <c r="W101" s="9"/>
      <c r="X101" s="9"/>
      <c r="Y101" s="9"/>
    </row>
    <row r="102" spans="1:25" ht="11" customHeight="1">
      <c r="A102" s="12" t="s">
        <v>25</v>
      </c>
      <c r="B102" s="9">
        <v>153142.549</v>
      </c>
      <c r="C102" s="9">
        <v>3203.7280000000001</v>
      </c>
      <c r="D102" s="9">
        <v>72767.216</v>
      </c>
      <c r="E102" s="9">
        <v>777.37699999999995</v>
      </c>
      <c r="F102" s="9">
        <v>62792.870999999999</v>
      </c>
      <c r="G102" s="9">
        <v>-496.553</v>
      </c>
      <c r="H102" s="9">
        <v>15120.227999999999</v>
      </c>
      <c r="I102" s="9">
        <v>3127.491</v>
      </c>
      <c r="J102" s="9">
        <v>1331.9079999999999</v>
      </c>
      <c r="K102" s="9">
        <v>1277.5709999999999</v>
      </c>
      <c r="L102" s="9">
        <v>57.841999999999999</v>
      </c>
      <c r="M102" s="9">
        <v>4756</v>
      </c>
      <c r="N102" s="9">
        <f t="shared" si="31"/>
        <v>317858.228</v>
      </c>
      <c r="O102" s="9">
        <f t="shared" si="32"/>
        <v>0</v>
      </c>
      <c r="P102" s="84">
        <f>N102/N90-1</f>
        <v>-4.1325489719945652E-2</v>
      </c>
      <c r="Q102" s="22"/>
      <c r="R102" s="65">
        <f>SUM(H102:M102)/N102</f>
        <v>8.0762546754020156E-2</v>
      </c>
      <c r="S102" s="23">
        <f>4*B102+3*C102+2*D102</f>
        <v>767715.81200000003</v>
      </c>
      <c r="T102" s="23">
        <f>SUM(S$93:S102)</f>
        <v>8299518.6729999995</v>
      </c>
      <c r="U102" s="24">
        <f>S102/N102</f>
        <v>2.4152774550797536</v>
      </c>
      <c r="V102" s="49">
        <f>B102/N102</f>
        <v>0.48179513855466405</v>
      </c>
      <c r="W102" s="9"/>
      <c r="X102" s="9"/>
      <c r="Y102" s="9"/>
    </row>
    <row r="103" spans="1:25" ht="11" customHeight="1">
      <c r="A103" s="12" t="s">
        <v>26</v>
      </c>
      <c r="B103" s="9">
        <v>155146.13699999999</v>
      </c>
      <c r="C103" s="9">
        <v>3202.5819999999999</v>
      </c>
      <c r="D103" s="9">
        <v>61385.688000000002</v>
      </c>
      <c r="E103" s="9">
        <v>690.28700000000003</v>
      </c>
      <c r="F103" s="9">
        <v>63408.144999999997</v>
      </c>
      <c r="G103" s="9">
        <v>-492.49200000000002</v>
      </c>
      <c r="H103" s="9">
        <v>15478.834000000001</v>
      </c>
      <c r="I103" s="9">
        <v>3188.01</v>
      </c>
      <c r="J103" s="9">
        <v>1340.694</v>
      </c>
      <c r="K103" s="9">
        <v>1238.252</v>
      </c>
      <c r="L103" s="9">
        <v>26.611000000000001</v>
      </c>
      <c r="M103" s="9">
        <v>4994</v>
      </c>
      <c r="N103" s="9">
        <f t="shared" si="31"/>
        <v>309606.74799999991</v>
      </c>
      <c r="O103" s="9">
        <f t="shared" si="32"/>
        <v>0</v>
      </c>
      <c r="P103" s="84">
        <f>N103/N91-1</f>
        <v>-1.1268448602905878E-2</v>
      </c>
      <c r="Q103" s="22"/>
      <c r="R103" s="65">
        <f>SUM(H103:M103)/N103</f>
        <v>8.4837947395125929E-2</v>
      </c>
      <c r="S103" s="23">
        <f>4*B103+3*C103+2*D103</f>
        <v>752963.67</v>
      </c>
      <c r="T103" s="23">
        <f>SUM(S$93:S103)</f>
        <v>9052482.3430000003</v>
      </c>
      <c r="U103" s="24">
        <f>S103/N103</f>
        <v>2.4320001901250561</v>
      </c>
      <c r="V103" s="49">
        <f>B103/N103</f>
        <v>0.50110709150305743</v>
      </c>
      <c r="W103" s="9"/>
      <c r="X103" s="9"/>
      <c r="Y103" s="9"/>
    </row>
    <row r="104" spans="1:25" ht="11" customHeight="1" thickBot="1">
      <c r="A104" s="33" t="s">
        <v>27</v>
      </c>
      <c r="B104" s="13">
        <v>168631.505</v>
      </c>
      <c r="C104" s="13">
        <v>4228.6049999999996</v>
      </c>
      <c r="D104" s="13">
        <v>63901.468000000001</v>
      </c>
      <c r="E104" s="13">
        <v>738.89200000000005</v>
      </c>
      <c r="F104" s="13">
        <v>72931.327999999994</v>
      </c>
      <c r="G104" s="13">
        <v>-497.94600000000003</v>
      </c>
      <c r="H104" s="13">
        <v>20567.456999999999</v>
      </c>
      <c r="I104" s="13">
        <v>3145.3760000000002</v>
      </c>
      <c r="J104" s="13">
        <v>1479.7059999999999</v>
      </c>
      <c r="K104" s="13">
        <v>1237.309</v>
      </c>
      <c r="L104" s="13">
        <v>14.521000000000001</v>
      </c>
      <c r="M104" s="13">
        <v>6616</v>
      </c>
      <c r="N104" s="13">
        <f t="shared" si="31"/>
        <v>342994.22100000002</v>
      </c>
      <c r="O104" s="13">
        <f t="shared" si="32"/>
        <v>0</v>
      </c>
      <c r="P104" s="52">
        <f>N104/N92-1</f>
        <v>-6.3523717466315022E-3</v>
      </c>
      <c r="Q104" s="40"/>
      <c r="R104" s="53">
        <f>SUM(H104:M104)/N104</f>
        <v>9.63875394273771E-2</v>
      </c>
      <c r="S104" s="45">
        <f>4*B104+3*C104+2*D104</f>
        <v>815014.77099999995</v>
      </c>
      <c r="T104" s="45">
        <f>SUM(S$93:S104)</f>
        <v>9867497.1140000001</v>
      </c>
      <c r="U104" s="46">
        <f>S104/N104</f>
        <v>2.3761763933626154</v>
      </c>
      <c r="V104" s="51">
        <f>B104/N104</f>
        <v>0.49164532425168761</v>
      </c>
      <c r="W104" s="9"/>
      <c r="X104" s="9"/>
      <c r="Y104" s="9"/>
    </row>
    <row r="105" spans="1:25" ht="11" customHeight="1">
      <c r="A105" s="14" t="s">
        <v>34</v>
      </c>
      <c r="B105" s="11">
        <v>172498.36799999999</v>
      </c>
      <c r="C105" s="11">
        <v>6013.3180000000002</v>
      </c>
      <c r="D105" s="11">
        <v>65991.195000000007</v>
      </c>
      <c r="E105" s="11">
        <v>801.24400000000003</v>
      </c>
      <c r="F105" s="11">
        <v>73479.146999999997</v>
      </c>
      <c r="G105" s="11">
        <v>-501.48</v>
      </c>
      <c r="H105" s="11">
        <v>23829.077000000001</v>
      </c>
      <c r="I105" s="11">
        <v>3067.259</v>
      </c>
      <c r="J105" s="11">
        <v>1441.634</v>
      </c>
      <c r="K105" s="11">
        <v>1313.125</v>
      </c>
      <c r="L105" s="11">
        <v>7</v>
      </c>
      <c r="M105" s="11">
        <v>5951</v>
      </c>
      <c r="N105" s="11">
        <f t="shared" si="31"/>
        <v>353890.88700000005</v>
      </c>
      <c r="O105" s="11">
        <f t="shared" si="32"/>
        <v>0</v>
      </c>
      <c r="P105" s="5">
        <f>N105/N93-1</f>
        <v>-2.0936415408956299E-2</v>
      </c>
      <c r="R105" s="5">
        <f>SUM(H105:M105)/N105</f>
        <v>0.1006216783423417</v>
      </c>
      <c r="S105" s="6">
        <f>4*B105+3*C105+2*D105</f>
        <v>840015.81599999999</v>
      </c>
      <c r="T105" s="6">
        <f>SUM(S$105:S105)</f>
        <v>840015.81599999999</v>
      </c>
      <c r="U105" s="7">
        <f>S105/N105</f>
        <v>2.3736576635837472</v>
      </c>
      <c r="V105" s="49">
        <f>B105/N105</f>
        <v>0.48743376655528281</v>
      </c>
      <c r="W105" s="9"/>
      <c r="X105" s="9"/>
      <c r="Y105" s="9"/>
    </row>
    <row r="106" spans="1:25" ht="11" customHeight="1">
      <c r="A106" s="12" t="s">
        <v>35</v>
      </c>
      <c r="B106" s="9">
        <v>141573.899</v>
      </c>
      <c r="C106" s="9">
        <v>3284.4340000000002</v>
      </c>
      <c r="D106" s="9">
        <v>62103.548999999999</v>
      </c>
      <c r="E106" s="9">
        <v>773.78099999999995</v>
      </c>
      <c r="F106" s="9">
        <v>64227.211000000003</v>
      </c>
      <c r="G106" s="9">
        <v>-243.25800000000001</v>
      </c>
      <c r="H106" s="9">
        <v>17886.82</v>
      </c>
      <c r="I106" s="9">
        <v>2808.5070000000001</v>
      </c>
      <c r="J106" s="9">
        <v>1342.8779999999999</v>
      </c>
      <c r="K106" s="9">
        <v>1191.4090000000001</v>
      </c>
      <c r="L106" s="9">
        <v>30</v>
      </c>
      <c r="M106" s="9">
        <v>5852</v>
      </c>
      <c r="N106" s="9">
        <f t="shared" si="31"/>
        <v>300831.23000000004</v>
      </c>
      <c r="O106" s="9">
        <f t="shared" si="32"/>
        <v>0</v>
      </c>
      <c r="P106" s="5">
        <f>N106/N94-1</f>
        <v>-7.0426735543778651E-2</v>
      </c>
      <c r="R106" s="5">
        <f>SUM(H106:M106)/N106</f>
        <v>9.6770584623145667E-2</v>
      </c>
      <c r="S106" s="6">
        <f>4*B106+3*C106+2*D106</f>
        <v>700355.99600000004</v>
      </c>
      <c r="T106" s="6">
        <f>SUM(S$105:S106)</f>
        <v>1540371.8119999999</v>
      </c>
      <c r="U106" s="7">
        <f>S106/N106</f>
        <v>2.3280694494384773</v>
      </c>
      <c r="V106" s="49">
        <f>B106/N106</f>
        <v>0.47060904880121651</v>
      </c>
      <c r="W106" s="9"/>
      <c r="X106" s="9"/>
      <c r="Y106" s="9"/>
    </row>
    <row r="107" spans="1:25" ht="11" customHeight="1">
      <c r="A107" s="12" t="s">
        <v>45</v>
      </c>
      <c r="B107" s="9">
        <v>136166.52100000001</v>
      </c>
      <c r="C107" s="9">
        <v>3327.7840000000001</v>
      </c>
      <c r="D107" s="9">
        <v>68308.391000000003</v>
      </c>
      <c r="E107" s="9">
        <v>820.18100000000004</v>
      </c>
      <c r="F107" s="9">
        <v>66919.816000000006</v>
      </c>
      <c r="G107" s="9">
        <v>-314.98500000000001</v>
      </c>
      <c r="H107" s="9">
        <v>21691.534</v>
      </c>
      <c r="I107" s="9">
        <v>2888.7109999999998</v>
      </c>
      <c r="J107" s="9">
        <v>1547.0309999999999</v>
      </c>
      <c r="K107" s="9">
        <v>1333.9349999999999</v>
      </c>
      <c r="L107" s="9">
        <v>78</v>
      </c>
      <c r="M107" s="9">
        <v>7099</v>
      </c>
      <c r="N107" s="9">
        <f t="shared" si="31"/>
        <v>309865.91900000005</v>
      </c>
      <c r="O107" s="9">
        <f t="shared" si="32"/>
        <v>0</v>
      </c>
      <c r="P107" s="5">
        <f>N107/N95-1</f>
        <v>-4.1152220409501061E-2</v>
      </c>
      <c r="R107" s="5">
        <f>SUM(H107:M107)/N107</f>
        <v>0.1117845134817811</v>
      </c>
      <c r="S107" s="6">
        <f>4*B107+3*C107+2*D107</f>
        <v>691266.21799999999</v>
      </c>
      <c r="T107" s="6">
        <f>SUM(S$105:S107)</f>
        <v>2231638.0299999998</v>
      </c>
      <c r="U107" s="7">
        <f>S107/N107</f>
        <v>2.2308559141671851</v>
      </c>
      <c r="V107" s="49">
        <f>B107/N107</f>
        <v>0.43943690690294979</v>
      </c>
      <c r="W107" s="9"/>
      <c r="X107" s="9"/>
      <c r="Y107" s="9"/>
    </row>
    <row r="108" spans="1:25" ht="11" customHeight="1">
      <c r="A108" s="12" t="s">
        <v>36</v>
      </c>
      <c r="B108" s="9">
        <v>126460.59</v>
      </c>
      <c r="C108" s="9">
        <v>2785.4760000000001</v>
      </c>
      <c r="D108" s="9">
        <v>61769.563999999998</v>
      </c>
      <c r="E108" s="9">
        <v>752.97799999999995</v>
      </c>
      <c r="F108" s="9">
        <v>59128.606</v>
      </c>
      <c r="G108" s="9">
        <v>-272.19799999999998</v>
      </c>
      <c r="H108" s="9">
        <v>25417.516</v>
      </c>
      <c r="I108" s="9">
        <v>2707.0459999999998</v>
      </c>
      <c r="J108" s="9">
        <v>1556.3879999999999</v>
      </c>
      <c r="K108" s="9">
        <v>1205.4559999999999</v>
      </c>
      <c r="L108" s="9">
        <v>99</v>
      </c>
      <c r="M108" s="9">
        <v>7458</v>
      </c>
      <c r="N108" s="9">
        <f t="shared" si="31"/>
        <v>289068.42199999996</v>
      </c>
      <c r="O108" s="9">
        <f t="shared" si="32"/>
        <v>0</v>
      </c>
      <c r="P108" s="5">
        <f>N108/N96-1</f>
        <v>-4.8027428262142124E-2</v>
      </c>
      <c r="R108" s="5">
        <f>SUM(H108:M108)/N108</f>
        <v>0.13299067997126299</v>
      </c>
      <c r="S108" s="6">
        <f>4*B108+3*C108+2*D108</f>
        <v>637737.91599999997</v>
      </c>
      <c r="T108" s="6">
        <f>SUM(S$105:S108)</f>
        <v>2869375.9459999995</v>
      </c>
      <c r="U108" s="7">
        <f>S108/N108</f>
        <v>2.2061832682644251</v>
      </c>
      <c r="V108" s="49">
        <f>B108/N108</f>
        <v>0.43747632178239104</v>
      </c>
      <c r="W108" s="9"/>
      <c r="X108" s="9"/>
      <c r="Y108" s="9"/>
    </row>
    <row r="109" spans="1:25" ht="11" customHeight="1">
      <c r="A109" s="25" t="s">
        <v>19</v>
      </c>
      <c r="B109" s="26">
        <v>132203.701</v>
      </c>
      <c r="C109" s="26">
        <v>3227.7</v>
      </c>
      <c r="D109" s="26">
        <v>68696.843999999997</v>
      </c>
      <c r="E109" s="26">
        <v>763.02099999999996</v>
      </c>
      <c r="F109" s="26">
        <v>65229.080999999998</v>
      </c>
      <c r="G109" s="26">
        <v>-348.82299999999998</v>
      </c>
      <c r="H109" s="26">
        <v>29418.679</v>
      </c>
      <c r="I109" s="26">
        <v>2744.4490000000001</v>
      </c>
      <c r="J109" s="26">
        <v>1498.4480000000001</v>
      </c>
      <c r="K109" s="26">
        <v>1257.069</v>
      </c>
      <c r="L109" s="26">
        <v>110</v>
      </c>
      <c r="M109" s="26">
        <v>6262</v>
      </c>
      <c r="N109" s="26">
        <f t="shared" si="31"/>
        <v>311062.16900000005</v>
      </c>
      <c r="O109" s="26">
        <f t="shared" si="32"/>
        <v>0</v>
      </c>
      <c r="P109" s="5">
        <f>N109/N97-1</f>
        <v>-3.9612968762880674E-2</v>
      </c>
      <c r="R109" s="5">
        <f>SUM(H109:M109)/N109</f>
        <v>0.13274081233581317</v>
      </c>
      <c r="S109" s="6">
        <f>4*B109+3*C109+2*D109</f>
        <v>675891.59199999995</v>
      </c>
      <c r="T109" s="6">
        <f>SUM(S$105:S109)</f>
        <v>3545267.5379999997</v>
      </c>
      <c r="U109" s="7">
        <f>S109/N109</f>
        <v>2.1728505082210745</v>
      </c>
      <c r="V109" s="49">
        <f>B109/N109</f>
        <v>0.42500732707229333</v>
      </c>
      <c r="W109" s="26"/>
      <c r="X109" s="26"/>
      <c r="Y109" s="26"/>
    </row>
    <row r="110" spans="1:25" ht="11" customHeight="1">
      <c r="A110" s="25" t="s">
        <v>109</v>
      </c>
      <c r="B110" s="26">
        <v>148678.549</v>
      </c>
      <c r="C110" s="26">
        <v>3248.0189999999998</v>
      </c>
      <c r="D110" s="26">
        <v>84703.160999999993</v>
      </c>
      <c r="E110" s="26">
        <v>871.75900000000001</v>
      </c>
      <c r="F110" s="26">
        <v>69434.736000000004</v>
      </c>
      <c r="G110" s="26">
        <v>-226.41</v>
      </c>
      <c r="H110" s="26">
        <v>29130.278999999999</v>
      </c>
      <c r="I110" s="26">
        <v>3020.0639999999999</v>
      </c>
      <c r="J110" s="26">
        <v>1542.789</v>
      </c>
      <c r="K110" s="26">
        <v>1227.3050000000001</v>
      </c>
      <c r="L110" s="26">
        <v>103</v>
      </c>
      <c r="M110" s="26">
        <v>5599</v>
      </c>
      <c r="N110" s="26">
        <f t="shared" si="31"/>
        <v>347332.25099999999</v>
      </c>
      <c r="O110" s="26">
        <f t="shared" si="32"/>
        <v>0</v>
      </c>
      <c r="P110" s="5">
        <f>N110/N98-1</f>
        <v>-6.5467461269335336E-2</v>
      </c>
      <c r="R110" s="5">
        <f>SUM(H110:M110)/N110</f>
        <v>0.11695555734615615</v>
      </c>
      <c r="S110" s="6">
        <f>4*B110+3*C110+2*D110</f>
        <v>773864.57499999995</v>
      </c>
      <c r="T110" s="6">
        <f>SUM(S$105:S110)</f>
        <v>4319132.1129999999</v>
      </c>
      <c r="U110" s="7">
        <f>S110/N110</f>
        <v>2.2280239533529524</v>
      </c>
      <c r="V110" s="49">
        <f>B110/N110</f>
        <v>0.42805857668541125</v>
      </c>
      <c r="W110" s="26"/>
      <c r="X110" s="26"/>
      <c r="Y110" s="26"/>
    </row>
    <row r="111" spans="1:25" ht="11" customHeight="1">
      <c r="A111" s="25" t="s">
        <v>77</v>
      </c>
      <c r="B111" s="26">
        <v>159098.57199999999</v>
      </c>
      <c r="C111" s="26">
        <v>3336.6619999999998</v>
      </c>
      <c r="D111" s="26">
        <v>101569.77800000001</v>
      </c>
      <c r="E111" s="26">
        <v>966.08900000000006</v>
      </c>
      <c r="F111" s="26">
        <v>72948.979000000007</v>
      </c>
      <c r="G111" s="26">
        <v>-491.31</v>
      </c>
      <c r="H111" s="26">
        <v>22930.17</v>
      </c>
      <c r="I111" s="26">
        <v>3218.3980000000001</v>
      </c>
      <c r="J111" s="26">
        <v>1593.1759999999999</v>
      </c>
      <c r="K111" s="26">
        <v>1264.759</v>
      </c>
      <c r="L111" s="26">
        <v>121</v>
      </c>
      <c r="M111" s="26">
        <v>4955</v>
      </c>
      <c r="N111" s="26">
        <f t="shared" si="31"/>
        <v>371511.27299999993</v>
      </c>
      <c r="O111" s="26">
        <f t="shared" si="32"/>
        <v>0</v>
      </c>
      <c r="P111" s="5">
        <f>N111/N99-1</f>
        <v>-7.4325359266599444E-2</v>
      </c>
      <c r="R111" s="5">
        <f>SUM(H111:M111)/N111</f>
        <v>9.1740158312773462E-2</v>
      </c>
      <c r="S111" s="6">
        <f>4*B111+3*C111+2*D111</f>
        <v>849543.83</v>
      </c>
      <c r="T111" s="6">
        <f>SUM(S$105:S111)</f>
        <v>5168675.943</v>
      </c>
      <c r="U111" s="7">
        <f>S111/N111</f>
        <v>2.2867242308418461</v>
      </c>
      <c r="V111" s="49">
        <f>B111/N111</f>
        <v>0.42824695658696749</v>
      </c>
      <c r="W111" s="26"/>
      <c r="X111" s="26"/>
      <c r="Y111" s="26"/>
    </row>
    <row r="112" spans="1:25" ht="11" customHeight="1">
      <c r="A112" s="25" t="s">
        <v>62</v>
      </c>
      <c r="B112" s="26">
        <v>164078.413</v>
      </c>
      <c r="C112" s="26">
        <v>3648.6019999999999</v>
      </c>
      <c r="D112" s="26">
        <v>108724.11599999999</v>
      </c>
      <c r="E112" s="26">
        <v>1036.335</v>
      </c>
      <c r="F112" s="26">
        <v>72244.596999999994</v>
      </c>
      <c r="G112" s="26">
        <v>-612.53200000000004</v>
      </c>
      <c r="H112" s="26">
        <v>19214.842000000001</v>
      </c>
      <c r="I112" s="26">
        <v>3333.3209999999999</v>
      </c>
      <c r="J112" s="26">
        <v>1607.991</v>
      </c>
      <c r="K112" s="26">
        <v>1261.174</v>
      </c>
      <c r="L112" s="26">
        <v>116</v>
      </c>
      <c r="M112" s="26">
        <v>5464</v>
      </c>
      <c r="N112" s="26">
        <f>SUM(B112:M112)</f>
        <v>380116.859</v>
      </c>
      <c r="O112" s="26">
        <f t="shared" si="32"/>
        <v>0</v>
      </c>
      <c r="P112" s="5">
        <f>N112/N100-1</f>
        <v>-1.8363116836383142E-2</v>
      </c>
      <c r="R112" s="5">
        <f>SUM(H112:M112)/N112</f>
        <v>8.1546838205353064E-2</v>
      </c>
      <c r="S112" s="6">
        <f>4*B112+3*C112+2*D112</f>
        <v>884707.69</v>
      </c>
      <c r="T112" s="6">
        <f>SUM(S$105:S112)</f>
        <v>6053383.6329999994</v>
      </c>
      <c r="U112" s="7">
        <f>S112/N112</f>
        <v>2.3274623817724431</v>
      </c>
      <c r="V112" s="49">
        <f>B112/N112</f>
        <v>0.4316525539847208</v>
      </c>
      <c r="W112" s="26"/>
      <c r="X112" s="26"/>
      <c r="Y112" s="26"/>
    </row>
    <row r="113" spans="1:25" ht="11" customHeight="1">
      <c r="A113" s="12" t="s">
        <v>50</v>
      </c>
      <c r="B113" s="9">
        <v>138087.15400000001</v>
      </c>
      <c r="C113" s="9">
        <v>2859.4830000000002</v>
      </c>
      <c r="D113" s="9">
        <v>91412.891000000003</v>
      </c>
      <c r="E113" s="9">
        <v>1036.979</v>
      </c>
      <c r="F113" s="9">
        <v>65940.847999999998</v>
      </c>
      <c r="G113" s="9">
        <v>-237.345</v>
      </c>
      <c r="H113" s="9">
        <v>17265.168000000001</v>
      </c>
      <c r="I113" s="9">
        <v>3008.9760000000001</v>
      </c>
      <c r="J113" s="9">
        <v>1476.604</v>
      </c>
      <c r="K113" s="9">
        <v>1242.4359999999999</v>
      </c>
      <c r="L113" s="9">
        <v>95</v>
      </c>
      <c r="M113" s="9">
        <v>4651</v>
      </c>
      <c r="N113" s="9">
        <f>SUM(B113:M113)</f>
        <v>326839.19400000002</v>
      </c>
      <c r="O113" s="9">
        <f t="shared" si="32"/>
        <v>0</v>
      </c>
      <c r="P113" s="5">
        <f>N113/N101-1</f>
        <v>-2.9412888793124758E-2</v>
      </c>
      <c r="R113" s="5">
        <f>SUM(H113:M113)/N113</f>
        <v>8.4871045178259746E-2</v>
      </c>
      <c r="S113" s="6">
        <f>4*B113+3*C113+2*D113</f>
        <v>743752.84700000007</v>
      </c>
      <c r="T113" s="6">
        <f>SUM(S$105:S113)</f>
        <v>6797136.4799999995</v>
      </c>
      <c r="U113" s="7">
        <f>S113/N113</f>
        <v>2.2755925869771909</v>
      </c>
      <c r="V113" s="49">
        <f>B113/N113</f>
        <v>0.42249264021866362</v>
      </c>
      <c r="W113" s="9"/>
      <c r="X113" s="9"/>
      <c r="Y113" s="9"/>
    </row>
    <row r="114" spans="1:25" ht="11" customHeight="1">
      <c r="A114" s="8" t="s">
        <v>114</v>
      </c>
      <c r="B114" s="9">
        <v>140991.68299999999</v>
      </c>
      <c r="C114" s="9">
        <v>2589.585</v>
      </c>
      <c r="D114" s="9">
        <v>72203.967999999993</v>
      </c>
      <c r="E114" s="9">
        <v>977.24599999999998</v>
      </c>
      <c r="F114" s="9">
        <v>57687.758999999998</v>
      </c>
      <c r="G114" s="9">
        <v>-385.12700000000001</v>
      </c>
      <c r="H114" s="9">
        <v>19650.349999999999</v>
      </c>
      <c r="I114" s="9">
        <v>3056.6559999999999</v>
      </c>
      <c r="J114" s="9">
        <v>1484.806</v>
      </c>
      <c r="K114" s="9">
        <v>1269.393</v>
      </c>
      <c r="L114" s="9">
        <v>68</v>
      </c>
      <c r="M114" s="9">
        <v>6814</v>
      </c>
      <c r="N114" s="9">
        <f>SUM(B114:M114)</f>
        <v>306408.31899999996</v>
      </c>
      <c r="O114" s="9">
        <f t="shared" si="32"/>
        <v>0</v>
      </c>
      <c r="P114" s="5">
        <f>N114/N102-1</f>
        <v>-3.6022062641084207E-2</v>
      </c>
      <c r="R114" s="5">
        <f>SUM(H114:M114)/N114</f>
        <v>0.10555589712954237</v>
      </c>
      <c r="S114" s="6">
        <f>4*B114+3*C114+2*D114</f>
        <v>716143.42299999995</v>
      </c>
      <c r="T114" s="6">
        <f>SUM(S$105:S114)</f>
        <v>7513279.902999999</v>
      </c>
      <c r="U114" s="7">
        <f>S114/N114</f>
        <v>2.3372192548075041</v>
      </c>
      <c r="V114" s="49">
        <f>B114/N114</f>
        <v>0.46014313012173802</v>
      </c>
      <c r="W114" s="9"/>
      <c r="X114" s="9"/>
      <c r="Y114" s="9"/>
    </row>
    <row r="115" spans="1:25" ht="11" customHeight="1">
      <c r="A115" s="10" t="s">
        <v>98</v>
      </c>
      <c r="B115" s="9">
        <v>137406.64199999999</v>
      </c>
      <c r="C115" s="9">
        <v>2087.3829999999998</v>
      </c>
      <c r="D115" s="9">
        <v>63324.58</v>
      </c>
      <c r="E115" s="9">
        <v>934.96</v>
      </c>
      <c r="F115" s="9">
        <v>59069.207999999999</v>
      </c>
      <c r="G115" s="9">
        <v>-329.53</v>
      </c>
      <c r="H115" s="9">
        <v>20904.921999999999</v>
      </c>
      <c r="I115" s="9">
        <v>3194.8209999999999</v>
      </c>
      <c r="J115" s="9">
        <v>1452.33</v>
      </c>
      <c r="K115" s="9">
        <v>1291.9110000000001</v>
      </c>
      <c r="L115" s="9">
        <v>40</v>
      </c>
      <c r="M115" s="9">
        <v>6875</v>
      </c>
      <c r="N115" s="9">
        <f>SUM(B115:M115)</f>
        <v>296252.22700000001</v>
      </c>
      <c r="O115" s="9">
        <f t="shared" si="32"/>
        <v>0</v>
      </c>
      <c r="P115" s="5">
        <f>N115/N103-1</f>
        <v>-4.3133817613044689E-2</v>
      </c>
      <c r="R115" s="5">
        <f>SUM(H115:M115)/N115</f>
        <v>0.11395351974856208</v>
      </c>
      <c r="S115" s="6">
        <f>4*B115+3*C115+2*D115</f>
        <v>682537.87699999998</v>
      </c>
      <c r="T115" s="6">
        <f>SUM(S$105:S115)</f>
        <v>8195817.7799999993</v>
      </c>
      <c r="U115" s="7">
        <f>S115/N115</f>
        <v>2.3039080040400841</v>
      </c>
      <c r="V115" s="49">
        <f>B115/N115</f>
        <v>0.46381640196075213</v>
      </c>
      <c r="W115" s="9"/>
      <c r="X115" s="9"/>
      <c r="Y115" s="9"/>
    </row>
    <row r="116" spans="1:25" ht="11" customHeight="1" thickBot="1">
      <c r="A116" s="15" t="s">
        <v>72</v>
      </c>
      <c r="B116" s="13">
        <v>167241.42199999999</v>
      </c>
      <c r="C116" s="13">
        <v>2418.2159999999999</v>
      </c>
      <c r="D116" s="13">
        <v>71569.952000000005</v>
      </c>
      <c r="E116" s="13">
        <v>963.31200000000001</v>
      </c>
      <c r="F116" s="13">
        <v>70441.47</v>
      </c>
      <c r="G116" s="13">
        <v>-383.48700000000002</v>
      </c>
      <c r="H116" s="13">
        <v>24791.583999999999</v>
      </c>
      <c r="I116" s="13">
        <v>3195.23</v>
      </c>
      <c r="J116" s="13">
        <v>1549.259</v>
      </c>
      <c r="K116" s="13">
        <v>1351.693</v>
      </c>
      <c r="L116" s="13">
        <v>21</v>
      </c>
      <c r="M116" s="13">
        <v>6906</v>
      </c>
      <c r="N116" s="13">
        <f>SUM(B116:M116)</f>
        <v>350065.65099999995</v>
      </c>
      <c r="O116" s="13">
        <f t="shared" si="32"/>
        <v>0</v>
      </c>
      <c r="P116" s="5">
        <f>N116/N104-1</f>
        <v>2.0616761353538848E-2</v>
      </c>
      <c r="R116" s="5">
        <f>SUM(H116:M116)/N116</f>
        <v>0.10802192643573591</v>
      </c>
      <c r="S116" s="6">
        <f>4*B116+3*C116+2*D116</f>
        <v>819360.24</v>
      </c>
      <c r="T116" s="6">
        <f>SUM(S$105:S116)</f>
        <v>9015178.0199999996</v>
      </c>
      <c r="U116" s="7">
        <f>S116/N116</f>
        <v>2.3405902226037028</v>
      </c>
      <c r="V116" s="49">
        <f>B116/N116</f>
        <v>0.47774302197961149</v>
      </c>
      <c r="W116" s="13"/>
      <c r="X116" s="13"/>
      <c r="Y116" s="13"/>
    </row>
    <row r="117" spans="1:25" ht="11" customHeight="1">
      <c r="A117" s="14" t="s">
        <v>31</v>
      </c>
      <c r="B117" s="11">
        <v>173964.83600000001</v>
      </c>
      <c r="C117" s="11">
        <v>4396.3140000000003</v>
      </c>
      <c r="D117" s="11">
        <v>73684.803</v>
      </c>
      <c r="E117" s="11">
        <v>921.697</v>
      </c>
      <c r="F117" s="11">
        <v>72534.2</v>
      </c>
      <c r="G117" s="11">
        <v>-537.00199999999995</v>
      </c>
      <c r="H117" s="11">
        <v>22070.965</v>
      </c>
      <c r="I117" s="11">
        <v>3227.4490000000001</v>
      </c>
      <c r="J117" s="11">
        <v>1431.5309999999999</v>
      </c>
      <c r="K117" s="11">
        <v>1350.059</v>
      </c>
      <c r="L117" s="11">
        <v>10</v>
      </c>
      <c r="M117" s="11">
        <v>6965</v>
      </c>
      <c r="N117" s="11">
        <v>360957</v>
      </c>
      <c r="O117" s="11">
        <f t="shared" ref="O117:O142" si="33">N117-SUM(B117:M117)</f>
        <v>937.14799999987008</v>
      </c>
      <c r="P117" s="82">
        <f>N117/N105-1</f>
        <v>1.9966925568218885E-2</v>
      </c>
      <c r="Q117" s="41"/>
      <c r="R117" s="83">
        <f>SUM(H117:M117)/N117</f>
        <v>9.7116842172336321E-2</v>
      </c>
      <c r="S117" s="42">
        <f>4*B117+3*C117+2*D117</f>
        <v>856417.89200000011</v>
      </c>
      <c r="T117" s="42">
        <f>SUM(S$117:S117)</f>
        <v>856417.89200000011</v>
      </c>
      <c r="U117" s="29">
        <f>S117/N117</f>
        <v>2.3726313438996893</v>
      </c>
      <c r="V117" s="50">
        <f>B117/N117</f>
        <v>0.48195445994952313</v>
      </c>
      <c r="W117" s="11"/>
      <c r="X117" s="11"/>
      <c r="Y117" s="11"/>
    </row>
    <row r="118" spans="1:25" ht="11" customHeight="1">
      <c r="A118" s="12" t="s">
        <v>32</v>
      </c>
      <c r="B118" s="9">
        <v>153387.58900000001</v>
      </c>
      <c r="C118" s="9">
        <v>2360.39</v>
      </c>
      <c r="D118" s="9">
        <v>65587.312000000005</v>
      </c>
      <c r="E118" s="9">
        <v>823.26</v>
      </c>
      <c r="F118" s="9">
        <v>65247.201000000001</v>
      </c>
      <c r="G118" s="9">
        <v>-95.632000000000005</v>
      </c>
      <c r="H118" s="9">
        <v>20447.895</v>
      </c>
      <c r="I118" s="9">
        <v>3002.6129999999998</v>
      </c>
      <c r="J118" s="9">
        <v>1266.0139999999999</v>
      </c>
      <c r="K118" s="9">
        <v>1180.953</v>
      </c>
      <c r="L118" s="9">
        <v>34</v>
      </c>
      <c r="M118" s="9">
        <v>5494</v>
      </c>
      <c r="N118" s="9">
        <v>319735</v>
      </c>
      <c r="O118" s="9">
        <f t="shared" si="33"/>
        <v>999.40499999991152</v>
      </c>
      <c r="P118" s="84">
        <f>N118/N106-1</f>
        <v>6.283845596748705E-2</v>
      </c>
      <c r="Q118" s="22"/>
      <c r="R118" s="65">
        <f>SUM(H118:M118)/N118</f>
        <v>9.8286002470796135E-2</v>
      </c>
      <c r="S118" s="23">
        <f>4*B118+3*C118+2*D118</f>
        <v>751806.15000000014</v>
      </c>
      <c r="T118" s="23">
        <f>SUM(S$117:S118)</f>
        <v>1608224.0420000004</v>
      </c>
      <c r="U118" s="24">
        <f>S118/N118</f>
        <v>2.3513414233662258</v>
      </c>
      <c r="V118" s="49">
        <f>B118/N118</f>
        <v>0.47973349492548517</v>
      </c>
      <c r="W118" s="9"/>
      <c r="X118" s="9"/>
      <c r="Y118" s="9"/>
    </row>
    <row r="119" spans="1:25" ht="11" customHeight="1">
      <c r="A119" s="12" t="s">
        <v>2</v>
      </c>
      <c r="B119" s="9">
        <v>145198</v>
      </c>
      <c r="C119" s="9">
        <v>2459.2199999999998</v>
      </c>
      <c r="D119" s="9">
        <v>62881.622000000003</v>
      </c>
      <c r="E119" s="9">
        <v>1004.222</v>
      </c>
      <c r="F119" s="9">
        <v>64639.462</v>
      </c>
      <c r="G119" s="9">
        <v>-49.078000000000003</v>
      </c>
      <c r="H119" s="9">
        <v>20574.413</v>
      </c>
      <c r="I119" s="9">
        <v>3306.136</v>
      </c>
      <c r="J119" s="9">
        <v>1503.78</v>
      </c>
      <c r="K119" s="9">
        <v>1245.848</v>
      </c>
      <c r="L119" s="9">
        <v>81</v>
      </c>
      <c r="M119" s="9">
        <v>8683</v>
      </c>
      <c r="N119" s="9">
        <v>312167.62500000006</v>
      </c>
      <c r="O119" s="9">
        <f t="shared" si="33"/>
        <v>640</v>
      </c>
      <c r="P119" s="84">
        <f>N119/N107-1</f>
        <v>7.4280708489273817E-3</v>
      </c>
      <c r="Q119" s="22"/>
      <c r="R119" s="65">
        <f>SUM(H119:M119)/N119</f>
        <v>0.11338195945207319</v>
      </c>
      <c r="S119" s="23">
        <f>4*B119+3*C119+2*D119</f>
        <v>713932.9040000001</v>
      </c>
      <c r="T119" s="23">
        <f>SUM(S$117:S119)</f>
        <v>2322156.9460000005</v>
      </c>
      <c r="U119" s="24">
        <f>S119/N119</f>
        <v>2.2870177648947418</v>
      </c>
      <c r="V119" s="49">
        <f>B119/N119</f>
        <v>0.46512831047101688</v>
      </c>
      <c r="W119" s="9"/>
      <c r="X119" s="9"/>
      <c r="Y119" s="9"/>
    </row>
    <row r="120" spans="1:25" ht="11" customHeight="1">
      <c r="A120" s="12" t="s">
        <v>33</v>
      </c>
      <c r="B120" s="9">
        <v>127821.269</v>
      </c>
      <c r="C120" s="9">
        <v>2269.7779999999998</v>
      </c>
      <c r="D120" s="9">
        <v>64594.661999999997</v>
      </c>
      <c r="E120" s="9">
        <v>951.49</v>
      </c>
      <c r="F120" s="9">
        <v>57611.072999999997</v>
      </c>
      <c r="G120" s="9">
        <v>-303.30399999999997</v>
      </c>
      <c r="H120" s="9">
        <v>18542.96</v>
      </c>
      <c r="I120" s="9">
        <v>2966.8180000000002</v>
      </c>
      <c r="J120" s="9">
        <v>1526.4649999999999</v>
      </c>
      <c r="K120" s="9">
        <v>1224.952</v>
      </c>
      <c r="L120" s="9">
        <v>124</v>
      </c>
      <c r="M120" s="9">
        <v>9838</v>
      </c>
      <c r="N120" s="9">
        <v>287800.16300000006</v>
      </c>
      <c r="O120" s="9">
        <f t="shared" si="33"/>
        <v>632</v>
      </c>
      <c r="P120" s="84">
        <f>N120/N108-1</f>
        <v>-4.3874007102716606E-3</v>
      </c>
      <c r="Q120" s="22"/>
      <c r="R120" s="65">
        <f>SUM(H120:M120)/N120</f>
        <v>0.11891304939948902</v>
      </c>
      <c r="S120" s="23">
        <f>4*B120+3*C120+2*D120</f>
        <v>647283.73399999994</v>
      </c>
      <c r="T120" s="23">
        <f>SUM(S$117:S120)</f>
        <v>2969440.6800000006</v>
      </c>
      <c r="U120" s="24">
        <f>S120/N120</f>
        <v>2.2490735489958698</v>
      </c>
      <c r="V120" s="49">
        <f>B120/N120</f>
        <v>0.4441320243449618</v>
      </c>
      <c r="W120" s="9"/>
      <c r="X120" s="9"/>
      <c r="Y120" s="9"/>
    </row>
    <row r="121" spans="1:25" ht="11" customHeight="1">
      <c r="A121" s="12" t="s">
        <v>3</v>
      </c>
      <c r="B121" s="9">
        <v>144019</v>
      </c>
      <c r="C121" s="9">
        <v>3019</v>
      </c>
      <c r="D121" s="9">
        <v>73590</v>
      </c>
      <c r="E121" s="9">
        <v>991</v>
      </c>
      <c r="F121" s="9">
        <v>66658</v>
      </c>
      <c r="G121" s="9">
        <v>-197</v>
      </c>
      <c r="H121" s="9">
        <v>24793</v>
      </c>
      <c r="I121" s="9">
        <v>2974</v>
      </c>
      <c r="J121" s="9">
        <v>1485</v>
      </c>
      <c r="K121" s="9">
        <v>1308</v>
      </c>
      <c r="L121" s="9">
        <v>175</v>
      </c>
      <c r="M121" s="9">
        <v>8681</v>
      </c>
      <c r="N121" s="9">
        <v>327936</v>
      </c>
      <c r="O121" s="9">
        <f t="shared" si="33"/>
        <v>440</v>
      </c>
      <c r="P121" s="84">
        <f>N121/N109-1</f>
        <v>5.424584755595907E-2</v>
      </c>
      <c r="Q121" s="22"/>
      <c r="R121" s="65">
        <f>SUM(H121:M121)/N121</f>
        <v>0.12019418423106948</v>
      </c>
      <c r="S121" s="23">
        <f>4*B121+3*C121+2*D121</f>
        <v>732313</v>
      </c>
      <c r="T121" s="23">
        <f>SUM(S$117:S121)</f>
        <v>3701753.6800000006</v>
      </c>
      <c r="U121" s="24">
        <f>S121/N121</f>
        <v>2.2330973116705697</v>
      </c>
      <c r="V121" s="49">
        <f>B121/N121</f>
        <v>0.43916800839188136</v>
      </c>
      <c r="W121" s="9"/>
      <c r="X121" s="9"/>
      <c r="Y121" s="9"/>
    </row>
    <row r="122" spans="1:25" ht="11" customHeight="1">
      <c r="A122" s="12" t="s">
        <v>4</v>
      </c>
      <c r="B122" s="9">
        <v>166162</v>
      </c>
      <c r="C122" s="9">
        <v>4050</v>
      </c>
      <c r="D122" s="9">
        <v>92824</v>
      </c>
      <c r="E122" s="9">
        <v>918</v>
      </c>
      <c r="F122" s="9">
        <v>68301</v>
      </c>
      <c r="G122" s="9">
        <v>-226</v>
      </c>
      <c r="H122" s="9">
        <v>29294</v>
      </c>
      <c r="I122" s="9">
        <v>3151</v>
      </c>
      <c r="J122" s="9">
        <v>1498</v>
      </c>
      <c r="K122" s="9">
        <v>1281</v>
      </c>
      <c r="L122" s="9">
        <v>196</v>
      </c>
      <c r="M122" s="9">
        <v>7992</v>
      </c>
      <c r="N122" s="9">
        <v>375759</v>
      </c>
      <c r="O122" s="9">
        <f t="shared" si="33"/>
        <v>318</v>
      </c>
      <c r="P122" s="84">
        <f>N122/N110-1</f>
        <v>8.1843102441990112E-2</v>
      </c>
      <c r="Q122" s="22"/>
      <c r="R122" s="65">
        <f>SUM(H122:M122)/N122</f>
        <v>0.1155314975822269</v>
      </c>
      <c r="S122" s="23">
        <f>4*B122+3*C122+2*D122</f>
        <v>862446</v>
      </c>
      <c r="T122" s="23">
        <f>SUM(S$117:S122)</f>
        <v>4564199.6800000006</v>
      </c>
      <c r="U122" s="24">
        <f>S122/N122</f>
        <v>2.2952104939602247</v>
      </c>
      <c r="V122" s="49">
        <f>B122/N122</f>
        <v>0.44220364648617866</v>
      </c>
      <c r="W122" s="9"/>
      <c r="X122" s="9"/>
      <c r="Y122" s="9"/>
    </row>
    <row r="123" spans="1:25" ht="11" customHeight="1">
      <c r="A123" s="12" t="s">
        <v>115</v>
      </c>
      <c r="B123" s="9">
        <v>180402</v>
      </c>
      <c r="C123" s="9">
        <v>4475</v>
      </c>
      <c r="D123" s="9">
        <v>114896</v>
      </c>
      <c r="E123" s="9">
        <v>949</v>
      </c>
      <c r="F123" s="9">
        <v>71913</v>
      </c>
      <c r="G123" s="9">
        <v>-466</v>
      </c>
      <c r="H123" s="9">
        <v>24023</v>
      </c>
      <c r="I123" s="9">
        <v>3373</v>
      </c>
      <c r="J123" s="9">
        <v>1534</v>
      </c>
      <c r="K123" s="9">
        <v>1287</v>
      </c>
      <c r="L123" s="9">
        <v>182</v>
      </c>
      <c r="M123" s="9">
        <v>6631</v>
      </c>
      <c r="N123" s="9">
        <v>409725</v>
      </c>
      <c r="O123" s="9">
        <f t="shared" si="33"/>
        <v>526</v>
      </c>
      <c r="P123" s="84">
        <f>N123/N111-1</f>
        <v>0.10286020849763045</v>
      </c>
      <c r="Q123" s="22"/>
      <c r="R123" s="65">
        <f>SUM(H123:M123)/N123</f>
        <v>9.03776923546281E-2</v>
      </c>
      <c r="S123" s="23">
        <f>4*B123+3*C123+2*D123</f>
        <v>964825</v>
      </c>
      <c r="T123" s="23">
        <f>SUM(S$117:S123)</f>
        <v>5529024.6800000006</v>
      </c>
      <c r="U123" s="24">
        <f>S123/N123</f>
        <v>2.3548111538226859</v>
      </c>
      <c r="V123" s="49">
        <f>B123/N123</f>
        <v>0.4403002013545671</v>
      </c>
      <c r="W123" s="9"/>
      <c r="X123" s="9"/>
      <c r="Y123" s="9"/>
    </row>
    <row r="124" spans="1:25" ht="11" customHeight="1">
      <c r="A124" s="12" t="s">
        <v>116</v>
      </c>
      <c r="B124" s="9">
        <v>178354</v>
      </c>
      <c r="C124" s="9">
        <v>3610</v>
      </c>
      <c r="D124" s="9">
        <v>121268</v>
      </c>
      <c r="E124" s="9">
        <v>1016</v>
      </c>
      <c r="F124" s="9">
        <v>71574</v>
      </c>
      <c r="G124" s="9">
        <v>-533</v>
      </c>
      <c r="H124" s="9">
        <v>19717</v>
      </c>
      <c r="I124" s="9">
        <v>3363</v>
      </c>
      <c r="J124" s="9">
        <v>1606</v>
      </c>
      <c r="K124" s="9">
        <v>1319</v>
      </c>
      <c r="L124" s="9">
        <v>173</v>
      </c>
      <c r="M124" s="9">
        <v>6613</v>
      </c>
      <c r="N124" s="9">
        <v>408884</v>
      </c>
      <c r="O124" s="9">
        <f t="shared" si="33"/>
        <v>804</v>
      </c>
      <c r="P124" s="84">
        <f>N124/N112-1</f>
        <v>7.5679729322397638E-2</v>
      </c>
      <c r="Q124" s="22"/>
      <c r="R124" s="65">
        <f>SUM(H124:M124)/N124</f>
        <v>8.0196339304056896E-2</v>
      </c>
      <c r="S124" s="23">
        <f>4*B124+3*C124+2*D124</f>
        <v>966782</v>
      </c>
      <c r="T124" s="23">
        <f>SUM(S$117:S124)</f>
        <v>6495806.6800000006</v>
      </c>
      <c r="U124" s="24">
        <f>S124/N124</f>
        <v>2.364440770487473</v>
      </c>
      <c r="V124" s="49">
        <f>B124/N124</f>
        <v>0.43619706322575597</v>
      </c>
      <c r="W124" s="9"/>
      <c r="X124" s="9"/>
      <c r="Y124" s="9"/>
    </row>
    <row r="125" spans="1:25" ht="11" customHeight="1">
      <c r="A125" s="25" t="s">
        <v>39</v>
      </c>
      <c r="B125" s="26">
        <v>148667</v>
      </c>
      <c r="C125" s="26">
        <v>2817</v>
      </c>
      <c r="D125" s="26">
        <v>92503</v>
      </c>
      <c r="E125" s="26">
        <v>973</v>
      </c>
      <c r="F125" s="26">
        <v>69371</v>
      </c>
      <c r="G125" s="26">
        <v>-349</v>
      </c>
      <c r="H125" s="26">
        <v>16915</v>
      </c>
      <c r="I125" s="26">
        <v>3173</v>
      </c>
      <c r="J125" s="26">
        <v>1527</v>
      </c>
      <c r="K125" s="26">
        <v>1263</v>
      </c>
      <c r="L125" s="26">
        <v>146</v>
      </c>
      <c r="M125" s="26">
        <v>7080</v>
      </c>
      <c r="N125" s="26">
        <v>346045</v>
      </c>
      <c r="O125" s="26">
        <f t="shared" si="33"/>
        <v>1959</v>
      </c>
      <c r="P125" s="84">
        <f>N125/N113-1</f>
        <v>5.8762248691630159E-2</v>
      </c>
      <c r="Q125" s="22"/>
      <c r="R125" s="65">
        <f>SUM(H125:M125)/N125</f>
        <v>8.6994466037654067E-2</v>
      </c>
      <c r="S125" s="23">
        <f>4*B125+3*C125+2*D125</f>
        <v>788125</v>
      </c>
      <c r="T125" s="23">
        <f>SUM(S$117:S125)</f>
        <v>7283931.6800000006</v>
      </c>
      <c r="U125" s="24">
        <f>S125/N125</f>
        <v>2.2775217096042422</v>
      </c>
      <c r="V125" s="49">
        <f>B125/N125</f>
        <v>0.42961753529165281</v>
      </c>
      <c r="W125" s="26"/>
      <c r="X125" s="26"/>
      <c r="Y125" s="26"/>
    </row>
    <row r="126" spans="1:25" ht="11" customHeight="1">
      <c r="A126" s="25" t="s">
        <v>153</v>
      </c>
      <c r="B126" s="26">
        <v>132955</v>
      </c>
      <c r="C126" s="26">
        <v>2207</v>
      </c>
      <c r="D126" s="26">
        <v>76631</v>
      </c>
      <c r="E126" s="26">
        <v>782</v>
      </c>
      <c r="F126" s="26">
        <v>62751</v>
      </c>
      <c r="G126" s="26">
        <v>-374</v>
      </c>
      <c r="H126" s="26">
        <v>17382</v>
      </c>
      <c r="I126" s="26">
        <v>2954</v>
      </c>
      <c r="J126" s="26">
        <v>1518</v>
      </c>
      <c r="K126" s="26">
        <v>1224</v>
      </c>
      <c r="L126" s="26">
        <v>75</v>
      </c>
      <c r="M126" s="26">
        <v>7963</v>
      </c>
      <c r="N126" s="26">
        <v>307921</v>
      </c>
      <c r="O126" s="26">
        <f t="shared" si="33"/>
        <v>1853</v>
      </c>
      <c r="P126" s="84">
        <f>N126/N114-1</f>
        <v>4.9368143950427879E-3</v>
      </c>
      <c r="Q126" s="22"/>
      <c r="R126" s="65">
        <f>SUM(H126:M126)/N126</f>
        <v>0.10105189318039368</v>
      </c>
      <c r="S126" s="23">
        <f>4*B126+3*C126+2*D126</f>
        <v>691703</v>
      </c>
      <c r="T126" s="23">
        <f>SUM(S$117:S126)</f>
        <v>7975634.6800000006</v>
      </c>
      <c r="U126" s="24">
        <f>S126/N126</f>
        <v>2.2463651391103561</v>
      </c>
      <c r="V126" s="49">
        <f>B126/N126</f>
        <v>0.43178282741352492</v>
      </c>
      <c r="W126" s="26"/>
      <c r="X126" s="26"/>
      <c r="Y126" s="26"/>
    </row>
    <row r="127" spans="1:25" ht="11" customHeight="1">
      <c r="A127" s="25" t="s">
        <v>104</v>
      </c>
      <c r="B127" s="26">
        <v>135496</v>
      </c>
      <c r="C127" s="26">
        <v>2050</v>
      </c>
      <c r="D127" s="26">
        <v>68332</v>
      </c>
      <c r="E127" s="26">
        <v>897</v>
      </c>
      <c r="F127" s="26">
        <v>62655</v>
      </c>
      <c r="G127" s="26">
        <v>-429</v>
      </c>
      <c r="H127" s="26">
        <v>19425</v>
      </c>
      <c r="I127" s="26">
        <v>3124</v>
      </c>
      <c r="J127" s="26">
        <v>1588</v>
      </c>
      <c r="K127" s="26">
        <v>1333</v>
      </c>
      <c r="L127" s="26">
        <v>67</v>
      </c>
      <c r="M127" s="26">
        <v>9875</v>
      </c>
      <c r="N127" s="26">
        <v>306010</v>
      </c>
      <c r="O127" s="26">
        <f t="shared" si="33"/>
        <v>1597</v>
      </c>
      <c r="P127" s="84">
        <f>N127/N115-1</f>
        <v>3.2937382779573143E-2</v>
      </c>
      <c r="Q127" s="22"/>
      <c r="R127" s="65">
        <f>SUM(H127:M127)/N127</f>
        <v>0.11572170844090063</v>
      </c>
      <c r="S127" s="23">
        <f>4*B127+3*C127+2*D127</f>
        <v>684798</v>
      </c>
      <c r="T127" s="23">
        <f>SUM(S$117:S127)</f>
        <v>8660432.6799999997</v>
      </c>
      <c r="U127" s="24">
        <f>S127/N127</f>
        <v>2.2378288291232313</v>
      </c>
      <c r="V127" s="49">
        <f>B127/N127</f>
        <v>0.44278291559099375</v>
      </c>
      <c r="W127" s="26"/>
      <c r="X127" s="26"/>
      <c r="Y127" s="26"/>
    </row>
    <row r="128" spans="1:25" ht="11" customHeight="1" thickBot="1">
      <c r="A128" s="25" t="s">
        <v>5</v>
      </c>
      <c r="B128" s="26">
        <v>167545</v>
      </c>
      <c r="C128" s="26">
        <v>3532</v>
      </c>
      <c r="D128" s="26">
        <v>76823</v>
      </c>
      <c r="E128" s="26">
        <v>938</v>
      </c>
      <c r="F128" s="26">
        <v>73683</v>
      </c>
      <c r="G128" s="26">
        <v>-530</v>
      </c>
      <c r="H128" s="26">
        <v>23111</v>
      </c>
      <c r="I128" s="26">
        <v>3319</v>
      </c>
      <c r="J128" s="26">
        <v>1619</v>
      </c>
      <c r="K128" s="26">
        <v>1412</v>
      </c>
      <c r="L128" s="26">
        <v>37.6</v>
      </c>
      <c r="M128" s="13">
        <v>8833</v>
      </c>
      <c r="N128" s="13">
        <v>362118.6</v>
      </c>
      <c r="O128" s="13">
        <f t="shared" si="33"/>
        <v>1796</v>
      </c>
      <c r="P128" s="84">
        <f>N128/N116-1</f>
        <v>3.4430538859123949E-2</v>
      </c>
      <c r="Q128" s="22"/>
      <c r="R128" s="65">
        <f>SUM(H128:M128)/N128</f>
        <v>0.10585371753894995</v>
      </c>
      <c r="S128" s="23">
        <f>4*B128+3*C128+2*D128</f>
        <v>834422</v>
      </c>
      <c r="T128" s="23">
        <f>SUM(S$117:S128)</f>
        <v>9494854.6799999997</v>
      </c>
      <c r="U128" s="24">
        <f>S128/N128</f>
        <v>2.3042782116135432</v>
      </c>
      <c r="V128" s="49">
        <f>B128/N128</f>
        <v>0.46267990652786134</v>
      </c>
      <c r="W128" s="26"/>
      <c r="X128" s="26"/>
      <c r="Y128" s="26"/>
    </row>
    <row r="129" spans="1:25" ht="11" customHeight="1">
      <c r="A129" s="31" t="s">
        <v>28</v>
      </c>
      <c r="B129" s="32">
        <v>170983</v>
      </c>
      <c r="C129" s="32">
        <v>3268</v>
      </c>
      <c r="D129" s="32">
        <v>74458</v>
      </c>
      <c r="E129" s="32">
        <v>910</v>
      </c>
      <c r="F129" s="32">
        <v>72743</v>
      </c>
      <c r="G129" s="32">
        <v>-426</v>
      </c>
      <c r="H129" s="32">
        <v>26148</v>
      </c>
      <c r="I129" s="32">
        <v>3258</v>
      </c>
      <c r="J129" s="32">
        <v>1503</v>
      </c>
      <c r="K129" s="32">
        <v>1478</v>
      </c>
      <c r="L129" s="32">
        <v>31</v>
      </c>
      <c r="M129" s="11">
        <v>8659</v>
      </c>
      <c r="N129" s="11">
        <v>363855</v>
      </c>
      <c r="O129" s="11">
        <f t="shared" si="33"/>
        <v>842</v>
      </c>
      <c r="P129" s="82">
        <f>N129/N117-1</f>
        <v>8.0286571530681083E-3</v>
      </c>
      <c r="Q129" s="41"/>
      <c r="R129" s="83">
        <f>SUM(H129:M129)/N129</f>
        <v>0.11289387255912382</v>
      </c>
      <c r="S129" s="42">
        <f>4*B129+3*C129+2*D129</f>
        <v>842652</v>
      </c>
      <c r="T129" s="42">
        <f>SUM(S$129:S129)</f>
        <v>842652</v>
      </c>
      <c r="U129" s="29">
        <f>S129/N129</f>
        <v>2.3159005647854229</v>
      </c>
      <c r="V129" s="50">
        <f>B129/N129</f>
        <v>0.46992071017300846</v>
      </c>
      <c r="W129" s="32"/>
      <c r="X129" s="32"/>
      <c r="Y129" s="32"/>
    </row>
    <row r="130" spans="1:25" ht="11" customHeight="1">
      <c r="A130" s="12" t="s">
        <v>29</v>
      </c>
      <c r="B130" s="9">
        <v>138295</v>
      </c>
      <c r="C130" s="9">
        <v>2201</v>
      </c>
      <c r="D130" s="9">
        <v>65852</v>
      </c>
      <c r="E130" s="9">
        <v>770</v>
      </c>
      <c r="F130" s="9">
        <v>64789</v>
      </c>
      <c r="G130" s="9">
        <v>-247</v>
      </c>
      <c r="H130" s="9">
        <v>24687</v>
      </c>
      <c r="I130" s="9">
        <v>2896</v>
      </c>
      <c r="J130" s="9">
        <v>1393</v>
      </c>
      <c r="K130" s="9">
        <v>1326</v>
      </c>
      <c r="L130" s="9">
        <v>80</v>
      </c>
      <c r="M130" s="9">
        <v>10528</v>
      </c>
      <c r="N130" s="9">
        <v>313351</v>
      </c>
      <c r="O130" s="9">
        <f t="shared" si="33"/>
        <v>781</v>
      </c>
      <c r="P130" s="84">
        <f>N130/N118-1</f>
        <v>-1.9966534786620138E-2</v>
      </c>
      <c r="Q130" s="22"/>
      <c r="R130" s="65">
        <f>SUM(H130:M130)/N130</f>
        <v>0.13055646862464138</v>
      </c>
      <c r="S130" s="23">
        <f>4*B130+3*C130+2*D130</f>
        <v>691487</v>
      </c>
      <c r="T130" s="23">
        <f>SUM(S$129:S130)</f>
        <v>1534139</v>
      </c>
      <c r="U130" s="24">
        <f>S130/N130</f>
        <v>2.2067489811744658</v>
      </c>
      <c r="V130" s="49">
        <f>B130/N130</f>
        <v>0.44134213709227033</v>
      </c>
      <c r="W130" s="9"/>
      <c r="X130" s="9"/>
      <c r="Y130" s="9"/>
    </row>
    <row r="131" spans="1:25" ht="11" customHeight="1">
      <c r="A131" s="12" t="s">
        <v>30</v>
      </c>
      <c r="B131" s="9">
        <v>134717</v>
      </c>
      <c r="C131" s="9">
        <v>2454</v>
      </c>
      <c r="D131" s="9">
        <v>66169</v>
      </c>
      <c r="E131" s="9">
        <v>955</v>
      </c>
      <c r="F131" s="9">
        <v>65662</v>
      </c>
      <c r="G131" s="9">
        <v>-350</v>
      </c>
      <c r="H131" s="9">
        <v>31737</v>
      </c>
      <c r="I131" s="9">
        <v>3041</v>
      </c>
      <c r="J131" s="9">
        <v>1655</v>
      </c>
      <c r="K131" s="9">
        <v>1465</v>
      </c>
      <c r="L131" s="9">
        <v>113</v>
      </c>
      <c r="M131" s="9">
        <v>10537</v>
      </c>
      <c r="N131" s="9">
        <v>319092</v>
      </c>
      <c r="O131" s="9">
        <f t="shared" si="33"/>
        <v>937</v>
      </c>
      <c r="P131" s="84">
        <f>N131/N119-1</f>
        <v>2.2181592341614431E-2</v>
      </c>
      <c r="Q131" s="22"/>
      <c r="R131" s="65">
        <f>SUM(H131:M131)/N131</f>
        <v>0.15214420919358682</v>
      </c>
      <c r="S131" s="23">
        <f>4*B131+3*C131+2*D131</f>
        <v>678568</v>
      </c>
      <c r="T131" s="23">
        <f>SUM(S$129:S131)</f>
        <v>2212707</v>
      </c>
      <c r="U131" s="24">
        <f>S131/N131</f>
        <v>2.1265591114788212</v>
      </c>
      <c r="V131" s="49">
        <f>B131/N131</f>
        <v>0.42218858511025031</v>
      </c>
      <c r="W131" s="9"/>
      <c r="X131" s="9"/>
      <c r="Y131" s="9"/>
    </row>
    <row r="132" spans="1:25" ht="11" customHeight="1">
      <c r="A132" s="12" t="s">
        <v>136</v>
      </c>
      <c r="B132" s="9">
        <v>124293</v>
      </c>
      <c r="C132" s="9">
        <v>2279</v>
      </c>
      <c r="D132" s="9">
        <v>70529</v>
      </c>
      <c r="E132" s="9">
        <v>913</v>
      </c>
      <c r="F132" s="9">
        <v>54547</v>
      </c>
      <c r="G132" s="9">
        <v>-467</v>
      </c>
      <c r="H132" s="9">
        <v>31629</v>
      </c>
      <c r="I132" s="9">
        <v>2788</v>
      </c>
      <c r="J132" s="9">
        <v>1619</v>
      </c>
      <c r="K132" s="9">
        <v>1337</v>
      </c>
      <c r="L132" s="9">
        <v>161</v>
      </c>
      <c r="M132" s="9">
        <v>12447</v>
      </c>
      <c r="N132" s="9">
        <v>302994</v>
      </c>
      <c r="O132" s="9">
        <f t="shared" si="33"/>
        <v>919</v>
      </c>
      <c r="P132" s="84">
        <f>N132/N120-1</f>
        <v>5.2793010405626228E-2</v>
      </c>
      <c r="Q132" s="22"/>
      <c r="R132" s="65">
        <f>SUM(H132:M132)/N132</f>
        <v>0.16495706185601036</v>
      </c>
      <c r="S132" s="23">
        <f>4*B132+3*C132+2*D132</f>
        <v>645067</v>
      </c>
      <c r="T132" s="23">
        <f>SUM(S$129:S132)</f>
        <v>2857774</v>
      </c>
      <c r="U132" s="24">
        <f>S132/N132</f>
        <v>2.1289761513429308</v>
      </c>
      <c r="V132" s="49">
        <f>B132/N132</f>
        <v>0.41021604388205707</v>
      </c>
      <c r="W132" s="9"/>
      <c r="X132" s="9"/>
      <c r="Y132" s="9"/>
    </row>
    <row r="133" spans="1:25" ht="11" customHeight="1">
      <c r="A133" s="12" t="s">
        <v>88</v>
      </c>
      <c r="B133" s="9">
        <v>137493</v>
      </c>
      <c r="C133" s="9">
        <v>2198</v>
      </c>
      <c r="D133" s="9">
        <v>75769</v>
      </c>
      <c r="E133" s="9">
        <v>848</v>
      </c>
      <c r="F133" s="9">
        <v>57017</v>
      </c>
      <c r="G133" s="9">
        <v>-419</v>
      </c>
      <c r="H133" s="9">
        <v>33105</v>
      </c>
      <c r="I133" s="9">
        <v>2802</v>
      </c>
      <c r="J133" s="9">
        <v>1702</v>
      </c>
      <c r="K133" s="9">
        <v>1438</v>
      </c>
      <c r="L133" s="9">
        <v>201</v>
      </c>
      <c r="M133" s="9">
        <v>11635</v>
      </c>
      <c r="N133" s="9">
        <v>324757</v>
      </c>
      <c r="O133" s="9">
        <f t="shared" si="33"/>
        <v>968</v>
      </c>
      <c r="P133" s="84">
        <f>N133/N121-1</f>
        <v>-9.693964676034339E-3</v>
      </c>
      <c r="Q133" s="22"/>
      <c r="R133" s="65">
        <f>SUM(H133:M133)/N133</f>
        <v>0.15668022552246758</v>
      </c>
      <c r="S133" s="23">
        <f>4*B133+3*C133+2*D133</f>
        <v>708104</v>
      </c>
      <c r="T133" s="23">
        <f>SUM(S$129:S133)</f>
        <v>3565878</v>
      </c>
      <c r="U133" s="24">
        <f>S133/N133</f>
        <v>2.1804118156036667</v>
      </c>
      <c r="V133" s="49">
        <f>B133/N133</f>
        <v>0.42337193655564004</v>
      </c>
      <c r="W133" s="9"/>
      <c r="X133" s="9"/>
      <c r="Y133" s="9"/>
    </row>
    <row r="134" spans="1:25" ht="11" customHeight="1">
      <c r="A134" s="12" t="s">
        <v>41</v>
      </c>
      <c r="B134" s="9">
        <v>158308</v>
      </c>
      <c r="C134" s="9">
        <v>2439</v>
      </c>
      <c r="D134" s="9">
        <v>91096</v>
      </c>
      <c r="E134" s="9">
        <v>980</v>
      </c>
      <c r="F134" s="9">
        <v>65270</v>
      </c>
      <c r="G134" s="9">
        <v>-568</v>
      </c>
      <c r="H134" s="9">
        <v>32253</v>
      </c>
      <c r="I134" s="9">
        <v>3243</v>
      </c>
      <c r="J134" s="9">
        <v>1685</v>
      </c>
      <c r="K134" s="9">
        <v>1363</v>
      </c>
      <c r="L134" s="9">
        <v>257</v>
      </c>
      <c r="M134" s="9">
        <v>10887</v>
      </c>
      <c r="N134" s="9">
        <v>368184</v>
      </c>
      <c r="O134" s="9">
        <f t="shared" si="33"/>
        <v>971</v>
      </c>
      <c r="P134" s="84">
        <f>N134/N122-1</f>
        <v>-2.0159197783685801E-2</v>
      </c>
      <c r="Q134" s="22"/>
      <c r="R134" s="65">
        <f>SUM(H134:M134)/N134</f>
        <v>0.13495426199943505</v>
      </c>
      <c r="S134" s="23">
        <f>4*B134+3*C134+2*D134</f>
        <v>822741</v>
      </c>
      <c r="T134" s="23">
        <f>SUM(S$129:S134)</f>
        <v>4388619</v>
      </c>
      <c r="U134" s="24">
        <f>S134/N134</f>
        <v>2.2345919431588555</v>
      </c>
      <c r="V134" s="49">
        <f>B134/N134</f>
        <v>0.42996979770984073</v>
      </c>
      <c r="W134" s="9"/>
      <c r="X134" s="9"/>
      <c r="Y134" s="9"/>
    </row>
    <row r="135" spans="1:25" ht="11" customHeight="1">
      <c r="A135" s="12" t="s">
        <v>155</v>
      </c>
      <c r="B135" s="9">
        <v>176709</v>
      </c>
      <c r="C135" s="9">
        <v>3011</v>
      </c>
      <c r="D135" s="9">
        <v>120377</v>
      </c>
      <c r="E135" s="9">
        <v>1059</v>
      </c>
      <c r="F135" s="9">
        <v>72345</v>
      </c>
      <c r="G135" s="9">
        <v>-709</v>
      </c>
      <c r="H135" s="9">
        <v>31570</v>
      </c>
      <c r="I135" s="9">
        <v>3348</v>
      </c>
      <c r="J135" s="9">
        <v>1767</v>
      </c>
      <c r="K135" s="9">
        <v>1372</v>
      </c>
      <c r="L135" s="9">
        <v>226</v>
      </c>
      <c r="M135" s="9">
        <v>7382</v>
      </c>
      <c r="N135" s="9">
        <v>419480</v>
      </c>
      <c r="O135" s="9">
        <f t="shared" si="33"/>
        <v>1023</v>
      </c>
      <c r="P135" s="84">
        <f>N135/N123-1</f>
        <v>2.3808652144731157E-2</v>
      </c>
      <c r="Q135" s="22"/>
      <c r="R135" s="65">
        <f>SUM(H135:M135)/N135</f>
        <v>0.10886097072566034</v>
      </c>
      <c r="S135" s="23">
        <f>4*B135+3*C135+2*D135</f>
        <v>956623</v>
      </c>
      <c r="T135" s="23">
        <f>SUM(S$129:S135)</f>
        <v>5345242</v>
      </c>
      <c r="U135" s="24">
        <f>S135/N135</f>
        <v>2.2804972823495757</v>
      </c>
      <c r="V135" s="49">
        <f>B135/N135</f>
        <v>0.42125727090683701</v>
      </c>
      <c r="W135" s="9"/>
      <c r="X135" s="9"/>
      <c r="Y135" s="9"/>
    </row>
    <row r="136" spans="1:25" ht="11" customHeight="1">
      <c r="A136" s="12" t="s">
        <v>101</v>
      </c>
      <c r="B136" s="9">
        <v>171472</v>
      </c>
      <c r="C136" s="9">
        <v>2407</v>
      </c>
      <c r="D136" s="9">
        <v>119646</v>
      </c>
      <c r="E136" s="9">
        <v>999</v>
      </c>
      <c r="F136" s="9">
        <v>71339</v>
      </c>
      <c r="G136" s="9">
        <v>-663</v>
      </c>
      <c r="H136" s="9">
        <v>26320</v>
      </c>
      <c r="I136" s="9">
        <v>3290</v>
      </c>
      <c r="J136" s="9">
        <v>1717</v>
      </c>
      <c r="K136" s="9">
        <v>1380</v>
      </c>
      <c r="L136" s="9">
        <v>236</v>
      </c>
      <c r="M136" s="9">
        <v>7342</v>
      </c>
      <c r="N136" s="9">
        <v>406450</v>
      </c>
      <c r="O136" s="9">
        <f t="shared" si="33"/>
        <v>965</v>
      </c>
      <c r="P136" s="84">
        <f>N136/N124-1</f>
        <v>-5.9527885659502733E-3</v>
      </c>
      <c r="Q136" s="22"/>
      <c r="R136" s="65">
        <f>SUM(H136:M136)/N136</f>
        <v>9.9114282199532541E-2</v>
      </c>
      <c r="S136" s="23">
        <f>4*B136+3*C136+2*D136</f>
        <v>932401</v>
      </c>
      <c r="T136" s="23">
        <f>SUM(S$129:S136)</f>
        <v>6277643</v>
      </c>
      <c r="U136" s="24">
        <f>S136/N136</f>
        <v>2.2940115635379503</v>
      </c>
      <c r="V136" s="49">
        <f>B136/N136</f>
        <v>0.42187722967154634</v>
      </c>
      <c r="W136" s="9"/>
      <c r="X136" s="9"/>
      <c r="Y136" s="9"/>
    </row>
    <row r="137" spans="1:25" ht="11" customHeight="1">
      <c r="A137" s="12" t="s">
        <v>47</v>
      </c>
      <c r="B137" s="9">
        <v>141220</v>
      </c>
      <c r="C137" s="9">
        <v>2247</v>
      </c>
      <c r="D137" s="9">
        <v>91377</v>
      </c>
      <c r="E137" s="9">
        <v>958</v>
      </c>
      <c r="F137" s="9">
        <v>66849</v>
      </c>
      <c r="G137" s="9">
        <v>-554</v>
      </c>
      <c r="H137" s="9">
        <v>21500</v>
      </c>
      <c r="I137" s="9">
        <v>3113</v>
      </c>
      <c r="J137" s="9">
        <v>1621</v>
      </c>
      <c r="K137" s="9">
        <v>1334</v>
      </c>
      <c r="L137" s="9">
        <v>183</v>
      </c>
      <c r="M137" s="9">
        <v>6883</v>
      </c>
      <c r="N137" s="9">
        <v>337606</v>
      </c>
      <c r="O137" s="9">
        <f t="shared" si="33"/>
        <v>875</v>
      </c>
      <c r="P137" s="84">
        <f>N137/N125-1</f>
        <v>-2.438700169053154E-2</v>
      </c>
      <c r="Q137" s="22"/>
      <c r="R137" s="65">
        <f>SUM(H137:M137)/N137</f>
        <v>0.10258703932986973</v>
      </c>
      <c r="S137" s="23">
        <f>4*B137+3*C137+2*D137</f>
        <v>754375</v>
      </c>
      <c r="T137" s="23">
        <f>SUM(S$129:S137)</f>
        <v>7032018</v>
      </c>
      <c r="U137" s="24">
        <f>S137/N137</f>
        <v>2.2344833918828457</v>
      </c>
      <c r="V137" s="49">
        <f>B137/N137</f>
        <v>0.418298252993134</v>
      </c>
      <c r="W137" s="9"/>
      <c r="X137" s="9"/>
      <c r="Y137" s="9"/>
    </row>
    <row r="138" spans="1:25" ht="11" customHeight="1">
      <c r="A138" s="12" t="s">
        <v>157</v>
      </c>
      <c r="B138" s="9">
        <v>126872</v>
      </c>
      <c r="C138" s="9">
        <v>1934</v>
      </c>
      <c r="D138" s="9">
        <v>79078</v>
      </c>
      <c r="E138" s="9">
        <v>949</v>
      </c>
      <c r="F138" s="9">
        <v>63354</v>
      </c>
      <c r="G138" s="9">
        <v>-572</v>
      </c>
      <c r="H138" s="9">
        <v>20036</v>
      </c>
      <c r="I138" s="9">
        <v>2876</v>
      </c>
      <c r="J138" s="9">
        <v>1669</v>
      </c>
      <c r="K138" s="9">
        <v>1393</v>
      </c>
      <c r="L138" s="9">
        <v>169</v>
      </c>
      <c r="M138" s="9">
        <v>10623</v>
      </c>
      <c r="N138" s="9">
        <v>309279</v>
      </c>
      <c r="O138" s="9">
        <f t="shared" si="33"/>
        <v>898</v>
      </c>
      <c r="P138" s="84">
        <f>N138/N126-1</f>
        <v>4.4102221024224786E-3</v>
      </c>
      <c r="Q138" s="22"/>
      <c r="R138" s="65">
        <f>SUM(H138:M138)/N138</f>
        <v>0.11887648369271758</v>
      </c>
      <c r="S138" s="23">
        <f>4*B138+3*C138+2*D138</f>
        <v>671446</v>
      </c>
      <c r="T138" s="23">
        <f>SUM(S$129:S138)</f>
        <v>7703464</v>
      </c>
      <c r="U138" s="24">
        <f>S138/N138</f>
        <v>2.1710041742245676</v>
      </c>
      <c r="V138" s="49">
        <f>B138/N138</f>
        <v>0.41021860520759573</v>
      </c>
      <c r="W138" s="9"/>
      <c r="X138" s="9"/>
      <c r="Y138" s="9"/>
    </row>
    <row r="139" spans="1:25" ht="11" customHeight="1">
      <c r="A139" s="12" t="s">
        <v>44</v>
      </c>
      <c r="B139" s="9">
        <v>121197</v>
      </c>
      <c r="C139" s="9">
        <v>1723</v>
      </c>
      <c r="D139" s="9">
        <v>75637</v>
      </c>
      <c r="E139" s="9">
        <v>923</v>
      </c>
      <c r="F139" s="9">
        <v>64474</v>
      </c>
      <c r="G139" s="9">
        <v>-441</v>
      </c>
      <c r="H139" s="9">
        <v>21374</v>
      </c>
      <c r="I139" s="9">
        <v>2980</v>
      </c>
      <c r="J139" s="9">
        <v>1689</v>
      </c>
      <c r="K139" s="9">
        <v>1377</v>
      </c>
      <c r="L139" s="9">
        <v>78</v>
      </c>
      <c r="M139" s="9">
        <v>12354</v>
      </c>
      <c r="N139" s="9">
        <v>304268</v>
      </c>
      <c r="O139" s="9">
        <f t="shared" si="33"/>
        <v>903</v>
      </c>
      <c r="P139" s="84">
        <f>N139/N127-1</f>
        <v>-5.692624424038395E-3</v>
      </c>
      <c r="Q139" s="43" t="s">
        <v>144</v>
      </c>
      <c r="R139" s="65">
        <f>SUM(H139:M139)/N139</f>
        <v>0.13097663901560466</v>
      </c>
      <c r="S139" s="23">
        <f>4*B139+3*C139+2*D139</f>
        <v>641231</v>
      </c>
      <c r="T139" s="23">
        <f>SUM(S$129:S139)</f>
        <v>8344695</v>
      </c>
      <c r="U139" s="24">
        <f>S139/N139</f>
        <v>2.1074546123811904</v>
      </c>
      <c r="V139" s="49">
        <f>B139/N139</f>
        <v>0.39832318876779682</v>
      </c>
      <c r="W139" s="9"/>
      <c r="X139" s="9"/>
      <c r="Y139" s="9"/>
    </row>
    <row r="140" spans="1:25" ht="11" customHeight="1" thickBot="1">
      <c r="A140" s="33" t="s">
        <v>87</v>
      </c>
      <c r="B140" s="13">
        <v>132706</v>
      </c>
      <c r="C140" s="13">
        <v>2000</v>
      </c>
      <c r="D140" s="13">
        <v>86606</v>
      </c>
      <c r="E140" s="13">
        <v>1005</v>
      </c>
      <c r="F140" s="13">
        <v>71837</v>
      </c>
      <c r="G140" s="13">
        <v>-496</v>
      </c>
      <c r="H140" s="13">
        <v>24715</v>
      </c>
      <c r="I140" s="13">
        <v>3311</v>
      </c>
      <c r="J140" s="13">
        <v>1765</v>
      </c>
      <c r="K140" s="13">
        <v>1439</v>
      </c>
      <c r="L140" s="13">
        <v>79</v>
      </c>
      <c r="M140" s="13">
        <v>10469</v>
      </c>
      <c r="N140" s="13">
        <v>336419</v>
      </c>
      <c r="O140" s="13">
        <f t="shared" si="33"/>
        <v>983</v>
      </c>
      <c r="P140" s="52">
        <f>N140/N128-1</f>
        <v>-7.0970118629642309E-2</v>
      </c>
      <c r="Q140" s="44" t="s">
        <v>143</v>
      </c>
      <c r="R140" s="53">
        <f>SUM(H140:M140)/N140</f>
        <v>0.12418442477981327</v>
      </c>
      <c r="S140" s="45">
        <f>4*B140+3*C140+2*D140</f>
        <v>710036</v>
      </c>
      <c r="T140" s="45">
        <f>SUM(S$129:S140)</f>
        <v>9054731</v>
      </c>
      <c r="U140" s="46">
        <f>S140/N140</f>
        <v>2.1105704493503636</v>
      </c>
      <c r="V140" s="51">
        <f>B140/N140</f>
        <v>0.39446642431016082</v>
      </c>
      <c r="W140" s="13"/>
      <c r="X140" s="13"/>
      <c r="Y140" s="13"/>
    </row>
    <row r="141" spans="1:25" ht="11" customHeight="1">
      <c r="A141" s="14" t="s">
        <v>126</v>
      </c>
      <c r="B141" s="11">
        <v>129114.74800000001</v>
      </c>
      <c r="C141" s="11">
        <v>2444.1419999999998</v>
      </c>
      <c r="D141" s="11">
        <v>91640.638000000006</v>
      </c>
      <c r="E141" s="11">
        <v>980.24400000000003</v>
      </c>
      <c r="F141" s="11">
        <v>72381.186000000002</v>
      </c>
      <c r="G141" s="11">
        <v>-329.99299999999999</v>
      </c>
      <c r="H141" s="11">
        <v>23359.227999999999</v>
      </c>
      <c r="I141" s="11">
        <v>3366.136</v>
      </c>
      <c r="J141" s="11">
        <v>1629.33</v>
      </c>
      <c r="K141" s="11">
        <v>1415.069</v>
      </c>
      <c r="L141" s="11">
        <v>85.929000000000002</v>
      </c>
      <c r="M141" s="11">
        <v>13805.789000000001</v>
      </c>
      <c r="N141" s="11">
        <v>340919.24300000002</v>
      </c>
      <c r="O141" s="11">
        <f t="shared" si="33"/>
        <v>1026.7969999999623</v>
      </c>
      <c r="P141" s="84">
        <f>N141/N129-1</f>
        <v>-6.3035431696692346E-2</v>
      </c>
      <c r="Q141" s="36" t="s">
        <v>17</v>
      </c>
      <c r="R141" s="65">
        <f>SUM(H141:M141)/N141</f>
        <v>0.12806986374776153</v>
      </c>
      <c r="S141" s="23">
        <f>4*B141+3*C141+2*D141</f>
        <v>707072.69400000002</v>
      </c>
      <c r="T141" s="23">
        <f>SUM(S$141:S141)</f>
        <v>707072.69400000002</v>
      </c>
      <c r="U141" s="24">
        <f>S141/N141</f>
        <v>2.0740181392459562</v>
      </c>
      <c r="V141" s="49">
        <f>B141/N141</f>
        <v>0.37872531589541281</v>
      </c>
      <c r="W141" s="11"/>
      <c r="X141" s="11"/>
      <c r="Y141" s="11"/>
    </row>
    <row r="142" spans="1:25" ht="11" customHeight="1">
      <c r="A142" s="14" t="s">
        <v>69</v>
      </c>
      <c r="B142" s="11">
        <v>113907.677</v>
      </c>
      <c r="C142" s="11">
        <v>1926.0830000000001</v>
      </c>
      <c r="D142" s="11">
        <v>91090.872000000003</v>
      </c>
      <c r="E142" s="11">
        <v>1004.787</v>
      </c>
      <c r="F142" s="11">
        <v>63847.023000000001</v>
      </c>
      <c r="G142" s="11">
        <v>-226.155</v>
      </c>
      <c r="H142" s="11">
        <v>20360.545999999998</v>
      </c>
      <c r="I142" s="11">
        <v>3126.1840000000002</v>
      </c>
      <c r="J142" s="11">
        <v>1536.806</v>
      </c>
      <c r="K142" s="11">
        <v>1338.5319999999999</v>
      </c>
      <c r="L142" s="11">
        <v>137.37799999999999</v>
      </c>
      <c r="M142" s="11">
        <v>11163.607</v>
      </c>
      <c r="N142" s="11">
        <v>310150.82299999997</v>
      </c>
      <c r="O142" s="11">
        <f t="shared" si="33"/>
        <v>937.48300000000745</v>
      </c>
      <c r="P142" s="84">
        <f>N142/N130-1</f>
        <v>-1.0212755025514553E-2</v>
      </c>
      <c r="Q142" s="22"/>
      <c r="R142" s="65">
        <f>SUM(H142:M142)/N142</f>
        <v>0.12143463826952348</v>
      </c>
      <c r="S142" s="23">
        <f>4*B142+3*C142+2*D142</f>
        <v>643590.701</v>
      </c>
      <c r="T142" s="23">
        <f>SUM(S$141:S142)</f>
        <v>1350663.395</v>
      </c>
      <c r="U142" s="24">
        <f>S142/N142</f>
        <v>2.0750894509153053</v>
      </c>
      <c r="V142" s="49">
        <f>B142/N142</f>
        <v>0.36726543524277544</v>
      </c>
      <c r="W142" s="11"/>
      <c r="X142" s="11"/>
      <c r="Y142" s="11"/>
    </row>
    <row r="143" spans="1:25" ht="11" customHeight="1">
      <c r="A143" s="14" t="s">
        <v>108</v>
      </c>
      <c r="B143" s="11">
        <v>105545.52099999999</v>
      </c>
      <c r="C143" s="11">
        <v>1560.7660000000001</v>
      </c>
      <c r="D143" s="11">
        <v>92502.881999999998</v>
      </c>
      <c r="E143" s="11">
        <v>1009.879</v>
      </c>
      <c r="F143" s="11">
        <v>61728.612999999998</v>
      </c>
      <c r="G143" s="11">
        <v>-268.22000000000003</v>
      </c>
      <c r="H143" s="11">
        <v>25769.875</v>
      </c>
      <c r="I143" s="11">
        <v>2937.79</v>
      </c>
      <c r="J143" s="11">
        <v>1662.876</v>
      </c>
      <c r="K143" s="11">
        <v>1413.443</v>
      </c>
      <c r="L143" s="11">
        <v>249.267</v>
      </c>
      <c r="M143" s="11">
        <v>13896.558000000001</v>
      </c>
      <c r="N143" s="11">
        <v>309040.18099999998</v>
      </c>
      <c r="O143" s="11">
        <f>N143-SUM(B143:M143)</f>
        <v>1030.9309999999823</v>
      </c>
      <c r="P143" s="84">
        <f>N143/N131-1</f>
        <v>-3.1501319368708813E-2</v>
      </c>
      <c r="Q143" s="22"/>
      <c r="R143" s="65">
        <f>SUM(H143:M143)/N143</f>
        <v>0.14862083257710751</v>
      </c>
      <c r="S143" s="23">
        <f>4*B143+3*C143+2*D143</f>
        <v>611870.14599999995</v>
      </c>
      <c r="T143" s="23">
        <f>SUM(S$141:S143)</f>
        <v>1962533.541</v>
      </c>
      <c r="U143" s="24">
        <f>S143/N143</f>
        <v>1.9799048266801267</v>
      </c>
      <c r="V143" s="49">
        <f>B143/N143</f>
        <v>0.34152685472314037</v>
      </c>
      <c r="W143" s="11"/>
      <c r="X143" s="11"/>
      <c r="Y143" s="11"/>
    </row>
    <row r="144" spans="1:25" ht="11" customHeight="1">
      <c r="A144" s="14" t="s">
        <v>140</v>
      </c>
      <c r="B144" s="11">
        <v>96465.513000000006</v>
      </c>
      <c r="C144" s="11">
        <v>1564.308</v>
      </c>
      <c r="D144" s="11">
        <v>95346.339000000007</v>
      </c>
      <c r="E144" s="11">
        <v>979.57600000000002</v>
      </c>
      <c r="F144" s="11">
        <v>55870.930999999997</v>
      </c>
      <c r="G144" s="11">
        <v>-242.154</v>
      </c>
      <c r="H144" s="11">
        <v>26136.333999999999</v>
      </c>
      <c r="I144" s="11">
        <v>2666.0129999999999</v>
      </c>
      <c r="J144" s="11">
        <v>1668.3630000000001</v>
      </c>
      <c r="K144" s="11">
        <v>1335.1769999999999</v>
      </c>
      <c r="L144" s="11">
        <v>346.31799999999998</v>
      </c>
      <c r="M144" s="11">
        <v>12812.339</v>
      </c>
      <c r="N144" s="11">
        <v>295939.641</v>
      </c>
      <c r="O144" s="11">
        <f>N144-SUM(B144:M144)</f>
        <v>990.58399999997346</v>
      </c>
      <c r="P144" s="84">
        <f>N144/N132-1</f>
        <v>-2.3282173904433767E-2</v>
      </c>
      <c r="Q144" s="22"/>
      <c r="R144" s="65">
        <f>SUM(H144:M144)/N144</f>
        <v>0.15193822580868777</v>
      </c>
      <c r="S144" s="23">
        <f>4*B144+3*C144+2*D144</f>
        <v>581247.6540000001</v>
      </c>
      <c r="T144" s="23">
        <f>SUM(S$141:S144)</f>
        <v>2543781.1950000003</v>
      </c>
      <c r="U144" s="24">
        <f>S144/N144</f>
        <v>1.9640750121745267</v>
      </c>
      <c r="V144" s="49">
        <f>B144/N144</f>
        <v>0.3259634723960485</v>
      </c>
      <c r="W144" s="11"/>
      <c r="X144" s="11"/>
      <c r="Y144" s="11"/>
    </row>
    <row r="145" spans="1:25" ht="11" customHeight="1">
      <c r="A145" s="14" t="s">
        <v>42</v>
      </c>
      <c r="B145" s="11">
        <v>116344.56600000001</v>
      </c>
      <c r="C145" s="11">
        <v>1727.3920000000001</v>
      </c>
      <c r="D145" s="11">
        <v>107926.518</v>
      </c>
      <c r="E145" s="11">
        <v>969.41200000000003</v>
      </c>
      <c r="F145" s="11">
        <v>62081.445</v>
      </c>
      <c r="G145" s="11">
        <v>-343.459</v>
      </c>
      <c r="H145" s="11">
        <v>28542.204000000002</v>
      </c>
      <c r="I145" s="11">
        <v>2996.79</v>
      </c>
      <c r="J145" s="11">
        <v>1712.7249999999999</v>
      </c>
      <c r="K145" s="11">
        <v>1422</v>
      </c>
      <c r="L145" s="11">
        <v>510.697</v>
      </c>
      <c r="M145" s="11">
        <v>12573.357</v>
      </c>
      <c r="N145" s="11">
        <v>337530</v>
      </c>
      <c r="O145" s="11">
        <f>N145-SUM(B145:M145)</f>
        <v>1066.3529999999446</v>
      </c>
      <c r="P145" s="84">
        <f>N145/N133-1</f>
        <v>3.9330945907247505E-2</v>
      </c>
      <c r="Q145" s="22"/>
      <c r="R145" s="65">
        <f>SUM(H145:M145)/N145</f>
        <v>0.14149193553165645</v>
      </c>
      <c r="S145" s="23">
        <f>4*B145+3*C145+2*D145</f>
        <v>686413.47600000002</v>
      </c>
      <c r="T145" s="23">
        <f>SUM(S$141:S145)</f>
        <v>3230194.6710000001</v>
      </c>
      <c r="U145" s="24">
        <f>S145/N145</f>
        <v>2.033636938938761</v>
      </c>
      <c r="V145" s="49">
        <f>B145/N145</f>
        <v>0.34469400053328597</v>
      </c>
      <c r="W145" s="11"/>
      <c r="X145" s="11"/>
      <c r="Y145" s="11"/>
    </row>
    <row r="146" spans="1:25" ht="11" customHeight="1">
      <c r="A146" s="14" t="s">
        <v>93</v>
      </c>
      <c r="B146" s="11">
        <v>131568.628</v>
      </c>
      <c r="C146" s="11">
        <v>2055.9430000000002</v>
      </c>
      <c r="D146" s="11">
        <v>116014.878</v>
      </c>
      <c r="E146" s="11">
        <v>945.15700000000004</v>
      </c>
      <c r="F146" s="11">
        <v>65140.084999999999</v>
      </c>
      <c r="G146" s="11">
        <v>-474.68900000000002</v>
      </c>
      <c r="H146" s="11">
        <v>26610.888999999999</v>
      </c>
      <c r="I146" s="11">
        <v>3059.6979999999999</v>
      </c>
      <c r="J146" s="11">
        <v>1686.617</v>
      </c>
      <c r="K146" s="11">
        <v>1380.067</v>
      </c>
      <c r="L146" s="11">
        <v>561.298</v>
      </c>
      <c r="M146" s="11">
        <v>11943.516</v>
      </c>
      <c r="N146" s="11">
        <v>361505.929</v>
      </c>
      <c r="O146" s="11">
        <f>N146-SUM(B146:M146)</f>
        <v>1013.8420000000042</v>
      </c>
      <c r="P146" s="84">
        <f>N146/N134-1</f>
        <v>-1.8137863133650511E-2</v>
      </c>
      <c r="Q146" s="22"/>
      <c r="R146" s="65">
        <f>SUM(H146:M146)/N146</f>
        <v>0.12514894326947537</v>
      </c>
      <c r="S146" s="23">
        <f>4*B146+3*C146+2*D146</f>
        <v>764472.09700000007</v>
      </c>
      <c r="T146" s="23">
        <f>SUM(S$141:S146)</f>
        <v>3994666.7680000002</v>
      </c>
      <c r="U146" s="24">
        <f>S146/N146</f>
        <v>2.1146875768114999</v>
      </c>
      <c r="V146" s="49">
        <f>B146/N146</f>
        <v>0.3639459755582598</v>
      </c>
      <c r="W146" s="11"/>
      <c r="X146" s="11"/>
      <c r="Y146" s="11"/>
    </row>
    <row r="147" spans="1:25" ht="11" customHeight="1">
      <c r="A147" s="14" t="s">
        <v>147</v>
      </c>
      <c r="B147" s="11">
        <v>160937.79800000001</v>
      </c>
      <c r="C147" s="11">
        <v>2288.4679999999998</v>
      </c>
      <c r="D147" s="11">
        <v>140201.85</v>
      </c>
      <c r="E147" s="11">
        <v>968.21</v>
      </c>
      <c r="F147" s="11">
        <v>69129.328999999998</v>
      </c>
      <c r="G147" s="11">
        <v>-586.51300000000003</v>
      </c>
      <c r="H147" s="11">
        <v>26758.492999999999</v>
      </c>
      <c r="I147" s="11">
        <v>3295.7240000000002</v>
      </c>
      <c r="J147" s="11">
        <v>1769.0540000000001</v>
      </c>
      <c r="K147" s="11">
        <v>1420.7639999999999</v>
      </c>
      <c r="L147" s="11">
        <v>521.51400000000001</v>
      </c>
      <c r="M147" s="11">
        <v>8723.9009999999998</v>
      </c>
      <c r="N147" s="11">
        <v>416515.32199999999</v>
      </c>
      <c r="O147" s="11">
        <f>N147-SUM(B147:M147)</f>
        <v>1086.729999999865</v>
      </c>
      <c r="P147" s="84">
        <f>N147/N135-1</f>
        <v>-7.0675073901020902E-3</v>
      </c>
      <c r="Q147" s="22"/>
      <c r="R147" s="65">
        <f>SUM(H147:M147)/N147</f>
        <v>0.10201173343630321</v>
      </c>
      <c r="S147" s="23">
        <f>4*B147+3*C147+2*D147</f>
        <v>931020.29600000009</v>
      </c>
      <c r="T147" s="23">
        <f>SUM(S$141:S147)</f>
        <v>4925687.0640000002</v>
      </c>
      <c r="U147" s="24">
        <f>S147/N147</f>
        <v>2.2352606178554941</v>
      </c>
      <c r="V147" s="49">
        <f>B147/N147</f>
        <v>0.38639106294389819</v>
      </c>
      <c r="W147" s="11"/>
      <c r="X147" s="11"/>
      <c r="Y147" s="11"/>
    </row>
    <row r="148" spans="1:25" ht="11" customHeight="1">
      <c r="A148" s="14" t="s">
        <v>94</v>
      </c>
      <c r="B148" s="11">
        <v>152742.788</v>
      </c>
      <c r="C148" s="11">
        <v>2072.2890000000002</v>
      </c>
      <c r="D148" s="11">
        <v>131827.98300000001</v>
      </c>
      <c r="E148" s="11">
        <v>1023.763</v>
      </c>
      <c r="F148" s="11">
        <v>69602.111000000004</v>
      </c>
      <c r="G148" s="11">
        <v>-495.64800000000002</v>
      </c>
      <c r="H148" s="11">
        <v>23146.127</v>
      </c>
      <c r="I148" s="11">
        <v>3310.8150000000001</v>
      </c>
      <c r="J148" s="11">
        <v>1675.954</v>
      </c>
      <c r="K148" s="11">
        <v>1388.029</v>
      </c>
      <c r="L148" s="11">
        <v>463.79700000000003</v>
      </c>
      <c r="M148" s="11">
        <v>8286.7469999999994</v>
      </c>
      <c r="N148" s="11">
        <v>396108.08299999998</v>
      </c>
      <c r="O148" s="11">
        <f t="shared" ref="O148:O155" si="34">N148-SUM(B148:M148)</f>
        <v>1063.3279999999795</v>
      </c>
      <c r="P148" s="84">
        <f>N148/N136-1</f>
        <v>-2.5444499938491849E-2</v>
      </c>
      <c r="Q148" s="22"/>
      <c r="R148" s="65">
        <f>SUM(H148:M148)/N148</f>
        <v>9.6618752917495998E-2</v>
      </c>
      <c r="S148" s="23">
        <f>4*B148+3*C148+2*D148</f>
        <v>880843.98499999999</v>
      </c>
      <c r="T148" s="23">
        <f>SUM(S$141:S148)</f>
        <v>5806531.0490000006</v>
      </c>
      <c r="U148" s="24">
        <f>S148/N148</f>
        <v>2.2237465550532582</v>
      </c>
      <c r="V148" s="49">
        <f>B148/N148</f>
        <v>0.38560886423516888</v>
      </c>
      <c r="W148" s="11"/>
      <c r="X148" s="11"/>
      <c r="Y148" s="11"/>
    </row>
    <row r="149" spans="1:25" ht="11" customHeight="1">
      <c r="A149" s="14" t="s">
        <v>141</v>
      </c>
      <c r="B149" s="11">
        <v>125767</v>
      </c>
      <c r="C149" s="11">
        <v>1864</v>
      </c>
      <c r="D149" s="11">
        <v>108206</v>
      </c>
      <c r="E149" s="11">
        <v>893</v>
      </c>
      <c r="F149" s="11">
        <v>64511</v>
      </c>
      <c r="G149" s="11">
        <v>-401</v>
      </c>
      <c r="H149" s="11">
        <v>17562</v>
      </c>
      <c r="I149" s="11">
        <v>3143</v>
      </c>
      <c r="J149" s="11">
        <v>1628</v>
      </c>
      <c r="K149" s="11">
        <v>1377</v>
      </c>
      <c r="L149" s="11">
        <v>462</v>
      </c>
      <c r="M149" s="11">
        <v>8680</v>
      </c>
      <c r="N149" s="11">
        <v>334735</v>
      </c>
      <c r="O149" s="11">
        <f t="shared" si="34"/>
        <v>1043</v>
      </c>
      <c r="P149" s="84">
        <f>N149/N137-1</f>
        <v>-8.5039957820655099E-3</v>
      </c>
      <c r="Q149" s="22"/>
      <c r="R149" s="65">
        <f>SUM(H149:M149)/N149</f>
        <v>9.8143307392414891E-2</v>
      </c>
      <c r="S149" s="23">
        <f>4*B149+3*C149+2*D149</f>
        <v>725072</v>
      </c>
      <c r="T149" s="23">
        <f>SUM(S$141:S149)</f>
        <v>6531603.0490000006</v>
      </c>
      <c r="U149" s="24">
        <f>S149/N149</f>
        <v>2.166107517887284</v>
      </c>
      <c r="V149" s="49">
        <f>B149/N149</f>
        <v>0.37572109280475602</v>
      </c>
      <c r="W149" s="11"/>
      <c r="X149" s="11"/>
      <c r="Y149" s="11"/>
    </row>
    <row r="150" spans="1:25" ht="11" customHeight="1">
      <c r="A150" s="14" t="s">
        <v>90</v>
      </c>
      <c r="B150" s="11">
        <v>121587</v>
      </c>
      <c r="C150" s="11">
        <v>1861</v>
      </c>
      <c r="D150" s="11">
        <v>92141</v>
      </c>
      <c r="E150" s="11">
        <v>820</v>
      </c>
      <c r="F150" s="11">
        <v>59743</v>
      </c>
      <c r="G150" s="11">
        <v>-351</v>
      </c>
      <c r="H150" s="11">
        <v>16207</v>
      </c>
      <c r="I150" s="11">
        <v>3073</v>
      </c>
      <c r="J150" s="11">
        <v>1660</v>
      </c>
      <c r="K150" s="11">
        <v>1413</v>
      </c>
      <c r="L150" s="11">
        <v>431</v>
      </c>
      <c r="M150" s="11">
        <v>12514</v>
      </c>
      <c r="N150" s="11">
        <v>312157</v>
      </c>
      <c r="O150" s="11">
        <f t="shared" si="34"/>
        <v>1058</v>
      </c>
      <c r="P150" s="84">
        <f>N150/N138-1</f>
        <v>9.3055137917543718E-3</v>
      </c>
      <c r="Q150" s="22"/>
      <c r="R150" s="65">
        <f>SUM(H150:M150)/N150</f>
        <v>0.11307771409899506</v>
      </c>
      <c r="S150" s="23">
        <f>4*B150+3*C150+2*D150</f>
        <v>676213</v>
      </c>
      <c r="T150" s="23">
        <f>SUM(S$141:S150)</f>
        <v>7207816.0490000006</v>
      </c>
      <c r="U150" s="24">
        <f>S150/N150</f>
        <v>2.1662592861925249</v>
      </c>
      <c r="V150" s="49">
        <f>B150/N150</f>
        <v>0.38950592169965753</v>
      </c>
      <c r="W150" s="11"/>
      <c r="X150" s="11"/>
      <c r="Y150" s="11"/>
    </row>
    <row r="151" spans="1:25" ht="11" customHeight="1">
      <c r="A151" s="14" t="s">
        <v>135</v>
      </c>
      <c r="B151" s="11">
        <v>128992</v>
      </c>
      <c r="C151" s="11">
        <v>1779</v>
      </c>
      <c r="D151" s="11">
        <v>79707</v>
      </c>
      <c r="E151" s="11">
        <v>759</v>
      </c>
      <c r="F151" s="11">
        <v>56713</v>
      </c>
      <c r="G151" s="11">
        <v>-390</v>
      </c>
      <c r="H151" s="11">
        <v>18834</v>
      </c>
      <c r="I151" s="11">
        <v>3216</v>
      </c>
      <c r="J151" s="11">
        <v>1633</v>
      </c>
      <c r="K151" s="11">
        <v>1429</v>
      </c>
      <c r="L151" s="11">
        <v>314</v>
      </c>
      <c r="M151" s="11">
        <v>11513</v>
      </c>
      <c r="N151" s="11">
        <v>305548</v>
      </c>
      <c r="O151" s="11">
        <f t="shared" si="34"/>
        <v>1049</v>
      </c>
      <c r="P151" s="84">
        <f>N151/N139-1</f>
        <v>4.2068176738927487E-3</v>
      </c>
      <c r="Q151" s="22"/>
      <c r="R151" s="65">
        <f>SUM(H151:M151)/N151</f>
        <v>0.12089426211266315</v>
      </c>
      <c r="S151" s="23">
        <f>4*B151+3*C151+2*D151</f>
        <v>680719</v>
      </c>
      <c r="T151" s="23">
        <f>SUM(S$141:S151)</f>
        <v>7888535.0490000006</v>
      </c>
      <c r="U151" s="24">
        <f>S151/N151</f>
        <v>2.2278627253328445</v>
      </c>
      <c r="V151" s="49">
        <f>B151/N151</f>
        <v>0.4221660753793185</v>
      </c>
      <c r="W151" s="11"/>
      <c r="X151" s="11"/>
      <c r="Y151" s="11"/>
    </row>
    <row r="152" spans="1:25" ht="11" customHeight="1" thickBot="1">
      <c r="A152" s="37" t="s">
        <v>83</v>
      </c>
      <c r="B152" s="38">
        <v>134230</v>
      </c>
      <c r="C152" s="38">
        <v>1757</v>
      </c>
      <c r="D152" s="38">
        <v>84103</v>
      </c>
      <c r="E152" s="38">
        <v>858</v>
      </c>
      <c r="F152" s="38">
        <v>68584</v>
      </c>
      <c r="G152" s="38">
        <v>-549</v>
      </c>
      <c r="H152" s="38">
        <v>23248</v>
      </c>
      <c r="I152" s="38">
        <v>3350</v>
      </c>
      <c r="J152" s="38">
        <v>1762</v>
      </c>
      <c r="K152" s="38">
        <v>1459</v>
      </c>
      <c r="L152" s="38">
        <v>258</v>
      </c>
      <c r="M152" s="38">
        <v>14175</v>
      </c>
      <c r="N152" s="38">
        <v>334335</v>
      </c>
      <c r="O152" s="38">
        <f t="shared" si="34"/>
        <v>1100</v>
      </c>
      <c r="P152" s="52">
        <f>N152/N140-1</f>
        <v>-6.1946560687713426E-3</v>
      </c>
      <c r="Q152" s="40"/>
      <c r="R152" s="53">
        <f>SUM(H152:M152)/N152</f>
        <v>0.13235826341842763</v>
      </c>
      <c r="S152" s="45">
        <f>4*B152+3*C152+2*D152</f>
        <v>710397</v>
      </c>
      <c r="T152" s="45">
        <f>SUM(S$141:S152)</f>
        <v>8598932.0490000006</v>
      </c>
      <c r="U152" s="46">
        <f>S152/N152</f>
        <v>2.1248059580959215</v>
      </c>
      <c r="V152" s="51">
        <f>B152/N152</f>
        <v>0.40148354195642094</v>
      </c>
      <c r="W152" s="38"/>
      <c r="X152" s="38"/>
      <c r="Y152" s="38"/>
    </row>
    <row r="153" spans="1:25" ht="11" customHeight="1">
      <c r="A153" s="1" t="s">
        <v>128</v>
      </c>
      <c r="B153" s="2">
        <v>138265</v>
      </c>
      <c r="C153" s="2">
        <v>2708</v>
      </c>
      <c r="D153" s="2">
        <v>88012</v>
      </c>
      <c r="E153" s="2">
        <v>998</v>
      </c>
      <c r="F153" s="2">
        <v>71406</v>
      </c>
      <c r="G153" s="2">
        <v>-463</v>
      </c>
      <c r="H153" s="2">
        <v>25114</v>
      </c>
      <c r="I153" s="2">
        <v>3424</v>
      </c>
      <c r="J153" s="2">
        <v>1632</v>
      </c>
      <c r="K153" s="2">
        <v>1443</v>
      </c>
      <c r="L153" s="2">
        <v>319</v>
      </c>
      <c r="M153" s="2">
        <v>14633</v>
      </c>
      <c r="N153" s="2">
        <v>348490</v>
      </c>
      <c r="O153" s="2">
        <f t="shared" si="34"/>
        <v>999</v>
      </c>
      <c r="P153" s="5">
        <f>N153/N141-1</f>
        <v>2.2206892557249835E-2</v>
      </c>
      <c r="R153" s="5">
        <f>SUM(H153:M153)/N153</f>
        <v>0.13361932910556976</v>
      </c>
      <c r="S153" s="6">
        <f>4*B153+3*C153+2*D153</f>
        <v>737208</v>
      </c>
      <c r="T153" s="6">
        <f>SUM(S153:S$153)</f>
        <v>737208</v>
      </c>
      <c r="U153" s="7">
        <f>S153/N153</f>
        <v>2.1154351631323709</v>
      </c>
      <c r="V153" s="49">
        <f>B153/N153</f>
        <v>0.3967545697150564</v>
      </c>
      <c r="W153" s="2"/>
      <c r="X153" s="2"/>
      <c r="Y153" s="2"/>
    </row>
    <row r="154" spans="1:25" ht="11" customHeight="1">
      <c r="A154" s="12" t="s">
        <v>15</v>
      </c>
      <c r="B154" s="9">
        <v>123828</v>
      </c>
      <c r="C154" s="9">
        <v>1974</v>
      </c>
      <c r="D154" s="9">
        <v>79874</v>
      </c>
      <c r="E154" s="9">
        <v>877</v>
      </c>
      <c r="F154" s="9">
        <v>61483</v>
      </c>
      <c r="G154" s="9">
        <v>-300</v>
      </c>
      <c r="H154" s="9">
        <v>20511</v>
      </c>
      <c r="I154" s="9">
        <v>3141</v>
      </c>
      <c r="J154" s="9">
        <v>1435</v>
      </c>
      <c r="K154" s="9">
        <v>1301</v>
      </c>
      <c r="L154" s="9">
        <v>479</v>
      </c>
      <c r="M154" s="9">
        <v>13907</v>
      </c>
      <c r="N154" s="9">
        <v>309425</v>
      </c>
      <c r="O154" s="9">
        <f t="shared" si="34"/>
        <v>915</v>
      </c>
      <c r="P154" s="5">
        <f>N154/N142-1</f>
        <v>-2.3402259358182853E-3</v>
      </c>
      <c r="R154" s="5">
        <f>SUM(H154:M154)/N154</f>
        <v>0.13177345075543345</v>
      </c>
      <c r="S154" s="6">
        <f>4*B154+3*C154+2*D154</f>
        <v>660982</v>
      </c>
      <c r="T154" s="6">
        <f>SUM(S$153:S154)</f>
        <v>1398190</v>
      </c>
      <c r="U154" s="7">
        <f>S154/N154</f>
        <v>2.1361622364062374</v>
      </c>
      <c r="V154" s="49">
        <f>B154/N154</f>
        <v>0.40018744445342169</v>
      </c>
      <c r="W154" s="9"/>
      <c r="X154" s="9"/>
      <c r="Y154" s="9"/>
    </row>
    <row r="155" spans="1:25" ht="11" customHeight="1">
      <c r="A155" s="37" t="s">
        <v>16</v>
      </c>
      <c r="B155" s="38">
        <v>130961</v>
      </c>
      <c r="C155" s="38">
        <v>2011</v>
      </c>
      <c r="D155" s="38">
        <v>84281</v>
      </c>
      <c r="E155" s="38">
        <v>989</v>
      </c>
      <c r="F155" s="38">
        <v>62947</v>
      </c>
      <c r="G155" s="38">
        <v>-409</v>
      </c>
      <c r="H155" s="38">
        <v>20654</v>
      </c>
      <c r="I155" s="38">
        <v>3372</v>
      </c>
      <c r="J155" s="38">
        <v>1708</v>
      </c>
      <c r="K155" s="38">
        <v>1424</v>
      </c>
      <c r="L155" s="38">
        <v>667</v>
      </c>
      <c r="M155" s="38">
        <v>15643</v>
      </c>
      <c r="N155" s="38">
        <v>325301</v>
      </c>
      <c r="O155" s="38">
        <f t="shared" si="34"/>
        <v>1053</v>
      </c>
      <c r="P155" s="5">
        <f>N155/N143-1</f>
        <v>5.2617167603846271E-2</v>
      </c>
      <c r="R155" s="5">
        <f>SUM(H155:M155)/N155</f>
        <v>0.13362393598544117</v>
      </c>
      <c r="S155" s="6">
        <f>4*B155+3*C155+2*D155</f>
        <v>698439</v>
      </c>
      <c r="T155" s="6">
        <f>SUM(S$153:S155)</f>
        <v>2096629</v>
      </c>
      <c r="U155" s="7">
        <f>S155/N155</f>
        <v>2.1470545740713987</v>
      </c>
      <c r="V155" s="49">
        <f>B155/N155</f>
        <v>0.4025840682936726</v>
      </c>
      <c r="W155" s="38"/>
      <c r="X155" s="38"/>
      <c r="Y155" s="38"/>
    </row>
    <row r="156" spans="1:25" ht="11" customHeight="1">
      <c r="A156" s="25" t="s">
        <v>51</v>
      </c>
      <c r="B156" s="26">
        <v>112232</v>
      </c>
      <c r="C156" s="26">
        <v>1887</v>
      </c>
      <c r="D156" s="26">
        <v>77128</v>
      </c>
      <c r="E156" s="26">
        <v>925</v>
      </c>
      <c r="F156" s="26">
        <v>56767</v>
      </c>
      <c r="G156" s="26">
        <v>-409</v>
      </c>
      <c r="H156" s="26">
        <v>24758</v>
      </c>
      <c r="I156" s="26">
        <v>2701</v>
      </c>
      <c r="J156" s="26">
        <v>1635</v>
      </c>
      <c r="K156" s="26">
        <v>1330</v>
      </c>
      <c r="L156" s="26">
        <v>734</v>
      </c>
      <c r="M156" s="26">
        <v>17294</v>
      </c>
      <c r="N156" s="26">
        <v>298074</v>
      </c>
      <c r="O156" s="26">
        <f t="shared" ref="O156:O164" si="35">N156-SUM(B156:M156)</f>
        <v>1092</v>
      </c>
      <c r="P156" s="5">
        <f>N156/N144-1</f>
        <v>7.2121429653284608E-3</v>
      </c>
      <c r="R156" s="5">
        <f>SUM(H156:M156)/N156</f>
        <v>0.16255023920234574</v>
      </c>
      <c r="S156" s="6">
        <f>4*B156+3*C156+2*D156</f>
        <v>608845</v>
      </c>
      <c r="T156" s="6">
        <f>SUM(S$153:S156)</f>
        <v>2705474</v>
      </c>
      <c r="U156" s="7">
        <f>S156/N156</f>
        <v>2.0425968048202794</v>
      </c>
      <c r="V156" s="49">
        <f>B156/N156</f>
        <v>0.37652395042841713</v>
      </c>
      <c r="W156" s="26"/>
      <c r="X156" s="26"/>
      <c r="Y156" s="26"/>
    </row>
    <row r="157" spans="1:25" ht="11" customHeight="1">
      <c r="A157" s="25" t="s">
        <v>160</v>
      </c>
      <c r="B157" s="26">
        <v>119898</v>
      </c>
      <c r="C157" s="26">
        <v>2410</v>
      </c>
      <c r="D157" s="26">
        <v>83063</v>
      </c>
      <c r="E157" s="26">
        <v>1059</v>
      </c>
      <c r="F157" s="26">
        <v>62848</v>
      </c>
      <c r="G157" s="26">
        <v>-355</v>
      </c>
      <c r="H157" s="26">
        <v>28549</v>
      </c>
      <c r="I157" s="26">
        <v>3140</v>
      </c>
      <c r="J157" s="26">
        <v>1747</v>
      </c>
      <c r="K157" s="26">
        <v>1357</v>
      </c>
      <c r="L157" s="26">
        <v>827</v>
      </c>
      <c r="M157" s="26">
        <v>16264</v>
      </c>
      <c r="N157" s="26">
        <v>321834</v>
      </c>
      <c r="O157" s="26">
        <f t="shared" si="35"/>
        <v>1027</v>
      </c>
      <c r="P157" s="5">
        <f>N157/N145-1</f>
        <v>-4.6502533108168209E-2</v>
      </c>
      <c r="R157" s="5">
        <f>SUM(H157:M157)/N157</f>
        <v>0.16121354487095832</v>
      </c>
      <c r="S157" s="6">
        <f>4*B157+3*C157+2*D157</f>
        <v>652948</v>
      </c>
      <c r="T157" s="6">
        <f>SUM(S$153:S157)</f>
        <v>3358422</v>
      </c>
      <c r="U157" s="7">
        <f>S157/N157</f>
        <v>2.0288347408912668</v>
      </c>
      <c r="V157" s="49">
        <f>B157/N157</f>
        <v>0.37254609519193127</v>
      </c>
      <c r="W157" s="26"/>
      <c r="X157" s="26"/>
      <c r="Y157" s="26"/>
    </row>
    <row r="158" spans="1:25" ht="11" customHeight="1">
      <c r="A158" s="25" t="s">
        <v>161</v>
      </c>
      <c r="B158" s="26">
        <v>138849</v>
      </c>
      <c r="C158" s="26">
        <v>2341</v>
      </c>
      <c r="D158" s="26">
        <v>98517</v>
      </c>
      <c r="E158" s="26">
        <v>1015</v>
      </c>
      <c r="F158" s="26">
        <v>66430</v>
      </c>
      <c r="G158" s="26">
        <v>-355</v>
      </c>
      <c r="H158" s="26">
        <v>27308</v>
      </c>
      <c r="I158" s="26">
        <v>3287</v>
      </c>
      <c r="J158" s="26">
        <v>1702</v>
      </c>
      <c r="K158" s="26">
        <v>1377</v>
      </c>
      <c r="L158" s="26">
        <v>930</v>
      </c>
      <c r="M158" s="26">
        <v>13766</v>
      </c>
      <c r="N158" s="26">
        <v>356224</v>
      </c>
      <c r="O158" s="26">
        <f t="shared" si="35"/>
        <v>1057</v>
      </c>
      <c r="P158" s="5">
        <f>N158/N146-1</f>
        <v>-1.461090559319711E-2</v>
      </c>
      <c r="R158" s="65">
        <f>SUM(H158:M158)/N158</f>
        <v>0.1357853485447359</v>
      </c>
      <c r="S158" s="6">
        <f>4*B158+3*C158+2*D158</f>
        <v>759453</v>
      </c>
      <c r="T158" s="6">
        <f>SUM(S$153:S158)</f>
        <v>4117875</v>
      </c>
      <c r="U158" s="7">
        <f>S158/N158</f>
        <v>2.131953489938915</v>
      </c>
      <c r="V158" s="49">
        <f>B158/N158</f>
        <v>0.38978002605102408</v>
      </c>
      <c r="W158" s="26"/>
      <c r="X158" s="26"/>
      <c r="Y158" s="26"/>
    </row>
    <row r="159" spans="1:25" ht="11" customHeight="1">
      <c r="A159" s="25" t="s">
        <v>162</v>
      </c>
      <c r="B159" s="26">
        <v>153304</v>
      </c>
      <c r="C159" s="26">
        <v>2839</v>
      </c>
      <c r="D159" s="26">
        <v>119274</v>
      </c>
      <c r="E159" s="26">
        <v>1150</v>
      </c>
      <c r="F159" s="26">
        <v>70539</v>
      </c>
      <c r="G159" s="26">
        <v>-345</v>
      </c>
      <c r="H159" s="26">
        <v>27240</v>
      </c>
      <c r="I159" s="26">
        <v>3526</v>
      </c>
      <c r="J159" s="26">
        <v>1750</v>
      </c>
      <c r="K159" s="26">
        <v>1404</v>
      </c>
      <c r="L159" s="26">
        <v>861</v>
      </c>
      <c r="M159" s="26">
        <v>11146</v>
      </c>
      <c r="N159" s="26">
        <v>393799</v>
      </c>
      <c r="O159" s="26">
        <f t="shared" si="35"/>
        <v>1111</v>
      </c>
      <c r="P159" s="65">
        <f>N159/N147-1</f>
        <v>-5.4538982842028516E-2</v>
      </c>
      <c r="Q159" s="22"/>
      <c r="R159" s="65">
        <f>SUM(H159:M159)/N159</f>
        <v>0.11662548660611124</v>
      </c>
      <c r="S159" s="6">
        <f>4*B159+3*C159+2*D159</f>
        <v>860281</v>
      </c>
      <c r="T159" s="6">
        <f>SUM(S$153:S159)</f>
        <v>4978156</v>
      </c>
      <c r="U159" s="7">
        <f>S159/N159</f>
        <v>2.1845687774727716</v>
      </c>
      <c r="V159" s="49">
        <f>B159/N159</f>
        <v>0.38929504645771068</v>
      </c>
      <c r="W159" s="26"/>
      <c r="X159" s="26"/>
      <c r="Y159" s="26"/>
    </row>
    <row r="160" spans="1:25" ht="11" customHeight="1">
      <c r="A160" s="25" t="s">
        <v>163</v>
      </c>
      <c r="B160" s="26">
        <v>149875</v>
      </c>
      <c r="C160" s="26">
        <v>2469</v>
      </c>
      <c r="D160" s="26">
        <v>119480</v>
      </c>
      <c r="E160" s="26">
        <v>1144</v>
      </c>
      <c r="F160" s="26">
        <v>71344</v>
      </c>
      <c r="G160" s="26">
        <v>-454</v>
      </c>
      <c r="H160" s="26">
        <v>21712</v>
      </c>
      <c r="I160" s="26">
        <v>3586</v>
      </c>
      <c r="J160" s="26">
        <v>1717</v>
      </c>
      <c r="K160" s="26">
        <v>1379</v>
      </c>
      <c r="L160" s="26">
        <v>1001</v>
      </c>
      <c r="M160" s="26">
        <v>9593</v>
      </c>
      <c r="N160" s="26">
        <v>383968</v>
      </c>
      <c r="O160" s="26">
        <f t="shared" si="35"/>
        <v>1122</v>
      </c>
      <c r="P160" s="84">
        <f>N160/N148-1</f>
        <v>-3.0648410171422835E-2</v>
      </c>
      <c r="Q160" s="22"/>
      <c r="R160" s="65">
        <f>SUM(H160:M160)/N160</f>
        <v>0.10153971164263689</v>
      </c>
      <c r="S160" s="6">
        <f>4*B160+3*C160+2*D160</f>
        <v>845867</v>
      </c>
      <c r="T160" s="6">
        <f>SUM(S$153:S160)</f>
        <v>5824023</v>
      </c>
      <c r="U160" s="7">
        <f>S160/N160</f>
        <v>2.2029622260188351</v>
      </c>
      <c r="V160" s="49">
        <f>B160/N160</f>
        <v>0.39033200683390284</v>
      </c>
      <c r="W160" s="26"/>
      <c r="X160" s="26"/>
      <c r="Y160" s="26"/>
    </row>
    <row r="161" spans="1:25" ht="11" customHeight="1">
      <c r="A161" s="12" t="s">
        <v>164</v>
      </c>
      <c r="B161" s="9">
        <v>133577</v>
      </c>
      <c r="C161" s="9">
        <v>2108</v>
      </c>
      <c r="D161" s="9">
        <v>101102</v>
      </c>
      <c r="E161" s="9">
        <v>1037</v>
      </c>
      <c r="F161" s="9">
        <v>65799</v>
      </c>
      <c r="G161" s="9">
        <v>-389</v>
      </c>
      <c r="H161" s="9">
        <v>16929</v>
      </c>
      <c r="I161" s="9">
        <v>3396</v>
      </c>
      <c r="J161" s="9">
        <v>1624</v>
      </c>
      <c r="K161" s="9">
        <v>1356</v>
      </c>
      <c r="L161" s="9">
        <v>979</v>
      </c>
      <c r="M161" s="9">
        <v>11709</v>
      </c>
      <c r="N161" s="9">
        <v>340293</v>
      </c>
      <c r="O161" s="9">
        <f>N161-SUM(B161:M161)</f>
        <v>1066</v>
      </c>
      <c r="P161" s="84">
        <f>N161/N149-1</f>
        <v>1.6604179425515619E-2</v>
      </c>
      <c r="Q161" s="22"/>
      <c r="R161" s="65">
        <f>SUM(H161:M161)/N161</f>
        <v>0.10577061532267781</v>
      </c>
      <c r="S161" s="6">
        <f>4*B161+3*C161+2*D161</f>
        <v>742836</v>
      </c>
      <c r="T161" s="6">
        <f>SUM(S$153:S161)</f>
        <v>6566859</v>
      </c>
      <c r="U161" s="7">
        <f>S161/N161</f>
        <v>2.1829305921661626</v>
      </c>
      <c r="V161" s="49">
        <f>B161/N161</f>
        <v>0.39253525638200021</v>
      </c>
      <c r="W161" s="9"/>
      <c r="X161" s="9"/>
      <c r="Y161" s="9"/>
    </row>
    <row r="162" spans="1:25" ht="11" customHeight="1">
      <c r="A162" s="14" t="s">
        <v>165</v>
      </c>
      <c r="B162" s="11">
        <v>121474</v>
      </c>
      <c r="C162" s="11">
        <v>1883</v>
      </c>
      <c r="D162" s="11">
        <v>88049</v>
      </c>
      <c r="E162" s="11">
        <v>966</v>
      </c>
      <c r="F162" s="11">
        <v>63184</v>
      </c>
      <c r="G162" s="11">
        <v>-320</v>
      </c>
      <c r="H162" s="11">
        <v>17307</v>
      </c>
      <c r="I162" s="11">
        <v>3327</v>
      </c>
      <c r="J162" s="11">
        <v>1659</v>
      </c>
      <c r="K162" s="11">
        <v>1425</v>
      </c>
      <c r="L162" s="11">
        <v>967</v>
      </c>
      <c r="M162" s="11">
        <v>13720</v>
      </c>
      <c r="N162" s="11">
        <v>314683</v>
      </c>
      <c r="O162" s="11">
        <f>N162-SUM(B162:M162)</f>
        <v>1042</v>
      </c>
      <c r="P162" s="84">
        <f>N162/N150-1</f>
        <v>8.0920818690595198E-3</v>
      </c>
      <c r="Q162" s="22"/>
      <c r="R162" s="65">
        <f>SUM(H162:M162)/N162</f>
        <v>0.12204345325295615</v>
      </c>
      <c r="S162" s="6">
        <f>4*B162+3*C162+2*D162</f>
        <v>667643</v>
      </c>
      <c r="T162" s="6">
        <f>SUM(S$153:S162)</f>
        <v>7234502</v>
      </c>
      <c r="U162" s="7">
        <f>S162/N162</f>
        <v>2.1216366947054657</v>
      </c>
      <c r="V162" s="49">
        <f>B162/N162</f>
        <v>0.38602021717093077</v>
      </c>
      <c r="W162" s="11"/>
      <c r="X162" s="11"/>
      <c r="Y162" s="11"/>
    </row>
    <row r="163" spans="1:25" ht="11" customHeight="1">
      <c r="A163" s="14" t="s">
        <v>166</v>
      </c>
      <c r="B163" s="11">
        <v>121431</v>
      </c>
      <c r="C163" s="11">
        <v>1807</v>
      </c>
      <c r="D163" s="11">
        <v>83110</v>
      </c>
      <c r="E163" s="11">
        <v>1064</v>
      </c>
      <c r="F163" s="11">
        <v>64975</v>
      </c>
      <c r="G163" s="11">
        <v>-345</v>
      </c>
      <c r="H163" s="11">
        <v>17732</v>
      </c>
      <c r="I163" s="11">
        <v>3413</v>
      </c>
      <c r="J163" s="11">
        <v>1652</v>
      </c>
      <c r="K163" s="11">
        <v>1298</v>
      </c>
      <c r="L163" s="11">
        <v>750</v>
      </c>
      <c r="M163" s="11">
        <v>15888</v>
      </c>
      <c r="N163" s="11">
        <v>313752</v>
      </c>
      <c r="O163" s="11">
        <f>N163-SUM(B163:M163)</f>
        <v>977</v>
      </c>
      <c r="P163" s="84">
        <f>N163/N151-1</f>
        <v>2.6850118475656881E-2</v>
      </c>
      <c r="Q163" s="22"/>
      <c r="R163" s="65">
        <f>SUM(H163:M163)/N163</f>
        <v>0.12982546724801755</v>
      </c>
      <c r="S163" s="6">
        <f>4*B163+3*C163+2*D163</f>
        <v>657365</v>
      </c>
      <c r="T163" s="6">
        <f>SUM(S$153:S163)</f>
        <v>7891867</v>
      </c>
      <c r="U163" s="7">
        <f>S163/N163</f>
        <v>2.0951738953058467</v>
      </c>
      <c r="V163" s="49">
        <f>B163/N163</f>
        <v>0.38702860858257476</v>
      </c>
      <c r="W163" s="11"/>
      <c r="X163" s="11"/>
      <c r="Y163" s="11"/>
    </row>
    <row r="164" spans="1:25" s="22" customFormat="1" ht="11" customHeight="1" thickBot="1">
      <c r="A164" s="37" t="s">
        <v>167</v>
      </c>
      <c r="B164" s="38">
        <v>142304</v>
      </c>
      <c r="C164" s="38">
        <v>2426</v>
      </c>
      <c r="D164" s="38">
        <v>91777</v>
      </c>
      <c r="E164" s="38">
        <v>1048</v>
      </c>
      <c r="F164" s="38">
        <v>71294</v>
      </c>
      <c r="G164" s="38">
        <v>-402</v>
      </c>
      <c r="H164" s="38">
        <v>21323</v>
      </c>
      <c r="I164" s="38">
        <v>3623</v>
      </c>
      <c r="J164" s="38">
        <v>1696</v>
      </c>
      <c r="K164" s="38">
        <v>1424</v>
      </c>
      <c r="L164" s="38">
        <v>737</v>
      </c>
      <c r="M164" s="38">
        <v>14100</v>
      </c>
      <c r="N164" s="38">
        <v>352357</v>
      </c>
      <c r="O164" s="38">
        <f t="shared" si="35"/>
        <v>1007</v>
      </c>
      <c r="P164" s="84">
        <f>N164/N152-1</f>
        <v>5.3904018424633993E-2</v>
      </c>
      <c r="R164" s="65">
        <f>SUM(H164:M164)/N164</f>
        <v>0.12176003314819912</v>
      </c>
      <c r="S164" s="6">
        <f>4*B164+3*C164+2*D164</f>
        <v>760048</v>
      </c>
      <c r="T164" s="6">
        <f>SUM(S$153:S164)</f>
        <v>8651915</v>
      </c>
      <c r="U164" s="7">
        <f>S164/N164</f>
        <v>2.1570395933669544</v>
      </c>
      <c r="V164" s="49">
        <f>B164/N164</f>
        <v>0.40386312745312281</v>
      </c>
      <c r="W164" s="38"/>
      <c r="X164" s="38"/>
      <c r="Y164" s="38"/>
    </row>
    <row r="165" spans="1:25" ht="11" customHeight="1">
      <c r="A165" s="1" t="s">
        <v>168</v>
      </c>
      <c r="B165" s="2">
        <v>157315.78700000001</v>
      </c>
      <c r="C165" s="2">
        <v>7221.6090000000004</v>
      </c>
      <c r="D165" s="2">
        <v>90926.188999999998</v>
      </c>
      <c r="E165" s="2">
        <v>943.27499999999998</v>
      </c>
      <c r="F165" s="2">
        <v>73064.085000000006</v>
      </c>
      <c r="G165" s="2">
        <v>-289.685</v>
      </c>
      <c r="H165" s="2">
        <v>21635.785</v>
      </c>
      <c r="I165" s="2">
        <v>3701.3939999999998</v>
      </c>
      <c r="J165" s="2">
        <v>1751.62</v>
      </c>
      <c r="K165" s="2">
        <v>1419.1659999999999</v>
      </c>
      <c r="L165" s="2">
        <v>816.25400000000002</v>
      </c>
      <c r="M165" s="2">
        <v>18016.692999999999</v>
      </c>
      <c r="N165" s="2">
        <v>377531.44500000001</v>
      </c>
      <c r="O165" s="2">
        <f t="shared" ref="O165:O176" si="36">N165-SUM(B165:M165)</f>
        <v>1009.2729999999865</v>
      </c>
      <c r="P165" s="82">
        <f>N165/N153-1</f>
        <v>8.3335088524778334E-2</v>
      </c>
      <c r="Q165" s="41"/>
      <c r="R165" s="83">
        <f>SUM(H165:M165)/N165</f>
        <v>0.12539594417095506</v>
      </c>
      <c r="S165" s="42">
        <f>4*B165+3*C165+2*D165</f>
        <v>832780.35300000012</v>
      </c>
      <c r="T165" s="42">
        <f>SUM(S165:S$165)</f>
        <v>832780.35300000012</v>
      </c>
      <c r="U165" s="29">
        <f>S165/N165</f>
        <v>2.205856926699179</v>
      </c>
      <c r="V165" s="50">
        <f>B165/N165</f>
        <v>0.41669585165283385</v>
      </c>
      <c r="W165" s="2"/>
      <c r="X165" s="2"/>
      <c r="Y165" s="2"/>
    </row>
    <row r="166" spans="1:25" ht="11" customHeight="1">
      <c r="A166" s="25" t="s">
        <v>170</v>
      </c>
      <c r="B166" s="26">
        <v>143637.764</v>
      </c>
      <c r="C166" s="26">
        <v>2806.482</v>
      </c>
      <c r="D166" s="26">
        <v>75449.149000000005</v>
      </c>
      <c r="E166" s="26">
        <v>759.87900000000002</v>
      </c>
      <c r="F166" s="26">
        <v>62638.95</v>
      </c>
      <c r="G166" s="26">
        <v>-445.15199999999999</v>
      </c>
      <c r="H166" s="26">
        <v>17449.310000000001</v>
      </c>
      <c r="I166" s="26">
        <v>3326.5990000000002</v>
      </c>
      <c r="J166" s="26">
        <v>1484.4490000000001</v>
      </c>
      <c r="K166" s="26">
        <v>1271.914</v>
      </c>
      <c r="L166" s="26">
        <v>896.03599999999994</v>
      </c>
      <c r="M166" s="26">
        <v>13975.924999999999</v>
      </c>
      <c r="N166" s="26">
        <v>324128.41200000001</v>
      </c>
      <c r="O166" s="26">
        <f t="shared" si="36"/>
        <v>877.10700000001816</v>
      </c>
      <c r="P166" s="84">
        <f>N166/N154-1</f>
        <v>4.7518500444372558E-2</v>
      </c>
      <c r="Q166" s="22"/>
      <c r="R166" s="65">
        <f>SUM(H166:M166)/N166</f>
        <v>0.11848462392738345</v>
      </c>
      <c r="S166" s="23">
        <f>4*B166+3*C166+2*D166</f>
        <v>733868.8</v>
      </c>
      <c r="T166" s="23">
        <f>SUM(S$165:S166)</f>
        <v>1566649.1530000002</v>
      </c>
      <c r="U166" s="24">
        <f>S166/N166</f>
        <v>2.2641298103789804</v>
      </c>
      <c r="V166" s="49">
        <f>B166/N166</f>
        <v>0.44315079666635332</v>
      </c>
      <c r="W166" s="26"/>
      <c r="X166" s="26"/>
      <c r="Y166" s="26"/>
    </row>
    <row r="167" spans="1:25" ht="11" customHeight="1">
      <c r="A167" s="25" t="s">
        <v>171</v>
      </c>
      <c r="B167" s="26">
        <v>136781.11900000001</v>
      </c>
      <c r="C167" s="26">
        <v>3298.0749999999998</v>
      </c>
      <c r="D167" s="26">
        <v>77949.702000000005</v>
      </c>
      <c r="E167" s="26">
        <v>847.31899999999996</v>
      </c>
      <c r="F167" s="26">
        <v>62397.08</v>
      </c>
      <c r="G167" s="26">
        <v>-421.40300000000002</v>
      </c>
      <c r="H167" s="26">
        <v>24218.937999999998</v>
      </c>
      <c r="I167" s="26">
        <v>3637.2750000000001</v>
      </c>
      <c r="J167" s="26">
        <v>1801.6130000000001</v>
      </c>
      <c r="K167" s="26">
        <v>1400.4590000000001</v>
      </c>
      <c r="L167" s="26">
        <v>1412.24</v>
      </c>
      <c r="M167" s="26">
        <v>17753.208999999999</v>
      </c>
      <c r="N167" s="26">
        <v>332111.36800000002</v>
      </c>
      <c r="O167" s="26">
        <f t="shared" si="36"/>
        <v>1035.7420000000275</v>
      </c>
      <c r="P167" s="84">
        <f>N167/N155-1</f>
        <v>2.0935588885370837E-2</v>
      </c>
      <c r="Q167" s="22"/>
      <c r="R167" s="65">
        <f>SUM(H167:M167)/N167</f>
        <v>0.15122557924605579</v>
      </c>
      <c r="S167" s="23">
        <f>4*B167+3*C167+2*D167</f>
        <v>712918.10499999998</v>
      </c>
      <c r="T167" s="23">
        <f>SUM(S$165:S167)</f>
        <v>2279567.2580000004</v>
      </c>
      <c r="U167" s="24">
        <f>S167/N167</f>
        <v>2.1466236139197741</v>
      </c>
      <c r="V167" s="49">
        <f>B167/N167</f>
        <v>0.41185316788072124</v>
      </c>
      <c r="W167" s="26"/>
      <c r="X167" s="26"/>
      <c r="Y167" s="26"/>
    </row>
    <row r="168" spans="1:25" ht="11" customHeight="1">
      <c r="A168" s="25" t="s">
        <v>172</v>
      </c>
      <c r="B168" s="26">
        <v>109590.976</v>
      </c>
      <c r="C168" s="26">
        <v>1721.0909999999999</v>
      </c>
      <c r="D168" s="26">
        <v>76728.327000000005</v>
      </c>
      <c r="E168" s="26">
        <v>784.01499999999999</v>
      </c>
      <c r="F168" s="26">
        <v>56384.588000000003</v>
      </c>
      <c r="G168" s="26">
        <v>-378.10899999999998</v>
      </c>
      <c r="H168" s="26">
        <v>25053.096000000001</v>
      </c>
      <c r="I168" s="26">
        <v>3250.8</v>
      </c>
      <c r="J168" s="26">
        <v>1782.9639999999999</v>
      </c>
      <c r="K168" s="26">
        <v>1377.8620000000001</v>
      </c>
      <c r="L168" s="26">
        <v>1633.377</v>
      </c>
      <c r="M168" s="26">
        <v>18731.396000000001</v>
      </c>
      <c r="N168" s="26">
        <v>297652.92</v>
      </c>
      <c r="O168" s="26">
        <f t="shared" si="36"/>
        <v>992.53699999995297</v>
      </c>
      <c r="P168" s="84">
        <f>N168/N156-1</f>
        <v>-1.4126693371445675E-3</v>
      </c>
      <c r="Q168" s="22"/>
      <c r="R168" s="65">
        <f>SUM(H168:M168)/N168</f>
        <v>0.17412728556467716</v>
      </c>
      <c r="S168" s="23">
        <f>4*B168+3*C168+2*D168</f>
        <v>596983.83100000001</v>
      </c>
      <c r="T168" s="23">
        <f>SUM(S$165:S168)</f>
        <v>2876551.0890000006</v>
      </c>
      <c r="U168" s="24">
        <f>S168/N168</f>
        <v>2.0056374081598127</v>
      </c>
      <c r="V168" s="49">
        <f>B168/N168</f>
        <v>0.36818377592264173</v>
      </c>
      <c r="W168" s="26"/>
      <c r="X168" s="26"/>
      <c r="Y168" s="26"/>
    </row>
    <row r="169" spans="1:25" ht="11" customHeight="1">
      <c r="A169" s="25" t="s">
        <v>173</v>
      </c>
      <c r="B169" s="26">
        <v>119033.21</v>
      </c>
      <c r="C169" s="26">
        <v>2032.192</v>
      </c>
      <c r="D169" s="26">
        <v>88514.301000000007</v>
      </c>
      <c r="E169" s="26">
        <v>936.101</v>
      </c>
      <c r="F169" s="26">
        <v>62947.43</v>
      </c>
      <c r="G169" s="26">
        <v>-635.91999999999996</v>
      </c>
      <c r="H169" s="26">
        <v>26406.309000000001</v>
      </c>
      <c r="I169" s="26">
        <v>3417.9580000000001</v>
      </c>
      <c r="J169" s="26">
        <v>1781.422</v>
      </c>
      <c r="K169" s="26">
        <v>1400.502</v>
      </c>
      <c r="L169" s="26">
        <v>1875.66</v>
      </c>
      <c r="M169" s="26">
        <v>15518.634</v>
      </c>
      <c r="N169" s="26">
        <v>324298.68400000001</v>
      </c>
      <c r="O169" s="26">
        <f t="shared" si="36"/>
        <v>1070.8850000000093</v>
      </c>
      <c r="P169" s="84">
        <f>N169/N157-1</f>
        <v>7.6582461766003807E-3</v>
      </c>
      <c r="Q169" s="22"/>
      <c r="R169" s="65">
        <f>SUM(H169:M169)/N169</f>
        <v>0.15541378206764478</v>
      </c>
      <c r="S169" s="23">
        <f>4*B169+3*C169+2*D169</f>
        <v>659258.01800000004</v>
      </c>
      <c r="T169" s="23">
        <f>SUM(S$165:S169)</f>
        <v>3535809.1070000008</v>
      </c>
      <c r="U169" s="24">
        <f>S169/N169</f>
        <v>2.032872936357645</v>
      </c>
      <c r="V169" s="49">
        <f>B169/N169</f>
        <v>0.36704808213159446</v>
      </c>
      <c r="W169" s="26"/>
      <c r="X169" s="26"/>
      <c r="Y169" s="26"/>
    </row>
    <row r="170" spans="1:25" ht="11" customHeight="1">
      <c r="A170" s="25" t="s">
        <v>174</v>
      </c>
      <c r="B170" s="26">
        <v>138059.785</v>
      </c>
      <c r="C170" s="26">
        <v>2034.0809999999999</v>
      </c>
      <c r="D170" s="26">
        <v>98441.297999999995</v>
      </c>
      <c r="E170" s="26">
        <v>962.28700000000003</v>
      </c>
      <c r="F170" s="26">
        <v>68138.232000000004</v>
      </c>
      <c r="G170" s="26">
        <v>-653.04600000000005</v>
      </c>
      <c r="H170" s="26">
        <v>25814.258000000002</v>
      </c>
      <c r="I170" s="26">
        <v>3674.721</v>
      </c>
      <c r="J170" s="26">
        <v>1767.0409999999999</v>
      </c>
      <c r="K170" s="26">
        <v>1359.925</v>
      </c>
      <c r="L170" s="26">
        <v>2036.2729999999999</v>
      </c>
      <c r="M170" s="26">
        <v>15687.645</v>
      </c>
      <c r="N170" s="26">
        <v>358391.91899999999</v>
      </c>
      <c r="O170" s="26">
        <f t="shared" ref="O170:O175" si="37">N170-SUM(B170:M170)</f>
        <v>1069.4189999999362</v>
      </c>
      <c r="P170" s="84">
        <f>N170/N158-1</f>
        <v>6.0858308255480331E-3</v>
      </c>
      <c r="Q170" s="22"/>
      <c r="R170" s="65">
        <f>SUM(H170:M170)/N170</f>
        <v>0.14046037405212811</v>
      </c>
      <c r="S170" s="23">
        <f>4*B170+3*C170+2*D170</f>
        <v>755223.97900000005</v>
      </c>
      <c r="T170" s="23">
        <f>SUM(S$165:S170)</f>
        <v>4291033.0860000011</v>
      </c>
      <c r="U170" s="24">
        <f>S170/N170</f>
        <v>2.1072572760771431</v>
      </c>
      <c r="V170" s="49">
        <f>B170/N170</f>
        <v>0.38522013940833305</v>
      </c>
      <c r="W170" s="26"/>
      <c r="X170" s="26"/>
      <c r="Y170" s="26"/>
    </row>
    <row r="171" spans="1:25" ht="11" customHeight="1">
      <c r="A171" s="25" t="s">
        <v>175</v>
      </c>
      <c r="B171" s="26">
        <v>150006.98800000001</v>
      </c>
      <c r="C171" s="26">
        <v>2052.029</v>
      </c>
      <c r="D171" s="26">
        <v>114582.159</v>
      </c>
      <c r="E171" s="26">
        <v>1069.242</v>
      </c>
      <c r="F171" s="26">
        <v>71940.126000000004</v>
      </c>
      <c r="G171" s="26">
        <v>-544.65599999999995</v>
      </c>
      <c r="H171" s="26">
        <v>24260.132000000001</v>
      </c>
      <c r="I171" s="26">
        <v>3837.71</v>
      </c>
      <c r="J171" s="26">
        <v>1886.71</v>
      </c>
      <c r="K171" s="26">
        <v>1384.3140000000001</v>
      </c>
      <c r="L171" s="26">
        <v>1844.481</v>
      </c>
      <c r="M171" s="26">
        <v>12105.460999999999</v>
      </c>
      <c r="N171" s="26">
        <v>385532.96299999999</v>
      </c>
      <c r="O171" s="26">
        <f t="shared" si="37"/>
        <v>1108.2669999998761</v>
      </c>
      <c r="P171" s="84">
        <f>N171/N159-1</f>
        <v>-2.0990497690446142E-2</v>
      </c>
      <c r="Q171" s="22"/>
      <c r="R171" s="65">
        <f>SUM(H171:M171)/N171</f>
        <v>0.11754846498041208</v>
      </c>
      <c r="S171" s="23">
        <f>4*B171+3*C171+2*D171</f>
        <v>835348.35700000008</v>
      </c>
      <c r="T171" s="23">
        <f>SUM(S$165:S171)</f>
        <v>5126381.4430000009</v>
      </c>
      <c r="U171" s="24">
        <f>S171/N171</f>
        <v>2.1667365366110087</v>
      </c>
      <c r="V171" s="49">
        <f>B171/N171</f>
        <v>0.38908991551002609</v>
      </c>
      <c r="W171" s="26"/>
      <c r="X171" s="26"/>
      <c r="Y171" s="26"/>
    </row>
    <row r="172" spans="1:25" ht="11" customHeight="1">
      <c r="A172" s="25" t="s">
        <v>176</v>
      </c>
      <c r="B172" s="26">
        <v>148881.70300000001</v>
      </c>
      <c r="C172" s="26">
        <v>2074.1370000000002</v>
      </c>
      <c r="D172" s="26">
        <v>121849.008</v>
      </c>
      <c r="E172" s="26">
        <v>1064.335</v>
      </c>
      <c r="F172" s="26">
        <v>71128.745999999999</v>
      </c>
      <c r="G172" s="26">
        <v>-840.35699999999997</v>
      </c>
      <c r="H172" s="26">
        <v>19757.487000000001</v>
      </c>
      <c r="I172" s="26">
        <v>3783.8560000000002</v>
      </c>
      <c r="J172" s="26">
        <v>1863.944</v>
      </c>
      <c r="K172" s="26">
        <v>1381.73</v>
      </c>
      <c r="L172" s="26">
        <v>1914.067</v>
      </c>
      <c r="M172" s="26">
        <v>10197.306</v>
      </c>
      <c r="N172" s="26">
        <v>384191.73200000002</v>
      </c>
      <c r="O172" s="26">
        <f t="shared" si="37"/>
        <v>1135.7700000000186</v>
      </c>
      <c r="P172" s="84">
        <f>N172/N160-1</f>
        <v>5.8268397366445512E-4</v>
      </c>
      <c r="Q172" s="22"/>
      <c r="R172" s="65">
        <f>SUM(H172:M172)/N172</f>
        <v>0.10124733761839518</v>
      </c>
      <c r="S172" s="23">
        <f>4*B172+3*C172+2*D172</f>
        <v>845447.23900000006</v>
      </c>
      <c r="T172" s="23">
        <f>SUM(S$165:S172)</f>
        <v>5971828.682000001</v>
      </c>
      <c r="U172" s="24">
        <f>S172/N172</f>
        <v>2.200586760675006</v>
      </c>
      <c r="V172" s="49">
        <f>B172/N172</f>
        <v>0.38751927904580724</v>
      </c>
      <c r="W172" s="26"/>
      <c r="X172" s="26"/>
      <c r="Y172" s="26"/>
    </row>
    <row r="173" spans="1:25" ht="11" customHeight="1">
      <c r="A173" s="25" t="s">
        <v>177</v>
      </c>
      <c r="B173" s="26">
        <v>126484.12300000001</v>
      </c>
      <c r="C173" s="26">
        <v>1913.998</v>
      </c>
      <c r="D173" s="26">
        <v>106295.19500000001</v>
      </c>
      <c r="E173" s="26">
        <v>1104.037</v>
      </c>
      <c r="F173" s="26">
        <v>67534.5</v>
      </c>
      <c r="G173" s="26">
        <v>-541.87599999999998</v>
      </c>
      <c r="H173" s="26">
        <v>15933.351000000001</v>
      </c>
      <c r="I173" s="26">
        <v>3524.7170000000001</v>
      </c>
      <c r="J173" s="26">
        <v>1750.883</v>
      </c>
      <c r="K173" s="26">
        <v>1368.271</v>
      </c>
      <c r="L173" s="26">
        <v>1871.2650000000001</v>
      </c>
      <c r="M173" s="26">
        <v>11479.013000000001</v>
      </c>
      <c r="N173" s="26">
        <v>339787.64299999998</v>
      </c>
      <c r="O173" s="26">
        <f t="shared" si="37"/>
        <v>1070.1659999999683</v>
      </c>
      <c r="P173" s="84">
        <f>N173/N161-1</f>
        <v>-1.4850643416115528E-3</v>
      </c>
      <c r="Q173" s="22"/>
      <c r="R173" s="65">
        <f>SUM(H173:M173)/N173</f>
        <v>0.10573515764962649</v>
      </c>
      <c r="S173" s="23">
        <f>4*B173+3*C173+2*D173</f>
        <v>724268.87600000005</v>
      </c>
      <c r="T173" s="23">
        <f>SUM(S$165:S173)</f>
        <v>6696097.5580000011</v>
      </c>
      <c r="U173" s="24">
        <f>S173/N173</f>
        <v>2.1315338886529198</v>
      </c>
      <c r="V173" s="49">
        <f>B173/N173</f>
        <v>0.37224462279812809</v>
      </c>
      <c r="W173" s="26"/>
      <c r="X173" s="26"/>
      <c r="Y173" s="26"/>
    </row>
    <row r="174" spans="1:25" ht="11" customHeight="1">
      <c r="A174" s="25" t="s">
        <v>178</v>
      </c>
      <c r="B174" s="26">
        <v>111838.276</v>
      </c>
      <c r="C174" s="26">
        <v>1503.258</v>
      </c>
      <c r="D174" s="26">
        <v>97124.921000000002</v>
      </c>
      <c r="E174" s="26">
        <v>1034.287</v>
      </c>
      <c r="F174" s="26">
        <v>62390.987999999998</v>
      </c>
      <c r="G174" s="26">
        <v>-447.60899999999998</v>
      </c>
      <c r="H174" s="26">
        <v>17087.886999999999</v>
      </c>
      <c r="I174" s="26">
        <v>3508.3629999999998</v>
      </c>
      <c r="J174" s="26">
        <v>1808.664</v>
      </c>
      <c r="K174" s="26">
        <v>1396.8630000000001</v>
      </c>
      <c r="L174" s="26">
        <v>1679.5039999999999</v>
      </c>
      <c r="M174" s="26">
        <v>14575.45</v>
      </c>
      <c r="N174" s="26">
        <v>314559.59100000001</v>
      </c>
      <c r="O174" s="26">
        <f t="shared" si="37"/>
        <v>1058.7389999999432</v>
      </c>
      <c r="P174" s="84">
        <f>N174/N162-1</f>
        <v>-3.9216926240048799E-4</v>
      </c>
      <c r="Q174" s="22"/>
      <c r="R174" s="65">
        <f>SUM(H174:M174)/N174</f>
        <v>0.12734226565038992</v>
      </c>
      <c r="S174" s="23">
        <f>4*B174+3*C174+2*D174</f>
        <v>646112.72</v>
      </c>
      <c r="T174" s="23">
        <f>SUM(S$165:S174)</f>
        <v>7342210.2780000009</v>
      </c>
      <c r="U174" s="24">
        <f>S174/N174</f>
        <v>2.0540232709038584</v>
      </c>
      <c r="V174" s="49">
        <f>B174/N174</f>
        <v>0.35553923389988129</v>
      </c>
      <c r="W174" s="26"/>
      <c r="X174" s="26"/>
      <c r="Y174" s="26"/>
    </row>
    <row r="175" spans="1:25" ht="11" customHeight="1">
      <c r="A175" s="25" t="s">
        <v>179</v>
      </c>
      <c r="B175" s="26">
        <v>119351.425</v>
      </c>
      <c r="C175" s="26">
        <v>1740.588</v>
      </c>
      <c r="D175" s="26">
        <v>83989.910999999993</v>
      </c>
      <c r="E175" s="26">
        <v>1012.4</v>
      </c>
      <c r="F175" s="26">
        <v>65140.184999999998</v>
      </c>
      <c r="G175" s="26">
        <v>-531.04200000000003</v>
      </c>
      <c r="H175" s="26">
        <v>18712.010999999999</v>
      </c>
      <c r="I175" s="26">
        <v>3593.9609999999998</v>
      </c>
      <c r="J175" s="26">
        <v>1797.538</v>
      </c>
      <c r="K175" s="26">
        <v>1424.473</v>
      </c>
      <c r="L175" s="26">
        <v>1357.453</v>
      </c>
      <c r="M175" s="26">
        <v>19054.905999999999</v>
      </c>
      <c r="N175" s="26">
        <v>317689.14600000001</v>
      </c>
      <c r="O175" s="26">
        <f t="shared" si="37"/>
        <v>1045.3370000000577</v>
      </c>
      <c r="P175" s="84">
        <f>N175/N163-1</f>
        <v>1.2548592518932145E-2</v>
      </c>
      <c r="Q175" s="22"/>
      <c r="R175" s="65">
        <f>SUM(H175:M175)/N175</f>
        <v>0.14460784253548278</v>
      </c>
      <c r="S175" s="23">
        <f>4*B175+3*C175+2*D175</f>
        <v>650607.28600000008</v>
      </c>
      <c r="T175" s="23">
        <f>SUM(S$165:S175)</f>
        <v>7992817.5640000012</v>
      </c>
      <c r="U175" s="24">
        <f>S175/N175</f>
        <v>2.0479367777959907</v>
      </c>
      <c r="V175" s="49">
        <f>B175/N175</f>
        <v>0.37568619042464863</v>
      </c>
      <c r="W175" s="26"/>
      <c r="X175" s="26"/>
      <c r="Y175" s="26"/>
    </row>
    <row r="176" spans="1:25" s="22" customFormat="1" ht="11" customHeight="1" thickBot="1">
      <c r="A176" s="25" t="s">
        <v>180</v>
      </c>
      <c r="B176" s="26">
        <v>124715.458</v>
      </c>
      <c r="C176" s="26">
        <v>2091.328</v>
      </c>
      <c r="D176" s="26">
        <v>90077.362999999998</v>
      </c>
      <c r="E176" s="26">
        <v>1060.6600000000001</v>
      </c>
      <c r="F176" s="26">
        <v>73362.547999999995</v>
      </c>
      <c r="G176" s="26">
        <v>-479.86099999999999</v>
      </c>
      <c r="H176" s="26">
        <v>22420.383999999998</v>
      </c>
      <c r="I176" s="26">
        <v>3792.509</v>
      </c>
      <c r="J176" s="26">
        <v>1792.2180000000001</v>
      </c>
      <c r="K176" s="26">
        <v>1442.953</v>
      </c>
      <c r="L176" s="13">
        <v>984.846</v>
      </c>
      <c r="M176" s="26">
        <v>14695.752</v>
      </c>
      <c r="N176" s="26">
        <v>337058.87099999998</v>
      </c>
      <c r="O176" s="26">
        <f t="shared" si="36"/>
        <v>1102.7129999999888</v>
      </c>
      <c r="P176" s="84">
        <f>N176/N164-1</f>
        <v>-4.3416560477016253E-2</v>
      </c>
      <c r="Q176" s="22" t="s">
        <v>223</v>
      </c>
      <c r="R176" s="65">
        <f>SUM(H176:M176)/N176</f>
        <v>0.13388955426721286</v>
      </c>
      <c r="S176" s="23">
        <f>4*B176+3*C176+2*D176</f>
        <v>685290.54200000002</v>
      </c>
      <c r="T176" s="23">
        <f>SUM(S$165:S176)</f>
        <v>8678108.1060000006</v>
      </c>
      <c r="U176" s="24">
        <f>S176/N176</f>
        <v>2.0331479185426931</v>
      </c>
      <c r="V176" s="49">
        <f>B176/N176</f>
        <v>0.37001090530561948</v>
      </c>
      <c r="W176" s="26"/>
      <c r="X176" s="26"/>
      <c r="Y176" s="26"/>
    </row>
    <row r="177" spans="1:25" ht="11" customHeight="1">
      <c r="A177" s="1" t="s">
        <v>181</v>
      </c>
      <c r="B177" s="2">
        <v>132497.50599999999</v>
      </c>
      <c r="C177" s="2">
        <v>2970.1990000000001</v>
      </c>
      <c r="D177" s="2">
        <v>101810.713</v>
      </c>
      <c r="E177" s="2">
        <v>1293.491</v>
      </c>
      <c r="F177" s="2">
        <v>74269.974000000002</v>
      </c>
      <c r="G177" s="2">
        <v>-551.04499999999996</v>
      </c>
      <c r="H177" s="2">
        <v>24630.953000000001</v>
      </c>
      <c r="I177" s="2">
        <v>3794.4929999999999</v>
      </c>
      <c r="J177" s="2">
        <v>1899.4639999999999</v>
      </c>
      <c r="K177" s="2">
        <v>1475.184</v>
      </c>
      <c r="L177" s="11">
        <f>SUM(W177:Y177)</f>
        <v>1901</v>
      </c>
      <c r="M177" s="2">
        <v>15262.03</v>
      </c>
      <c r="N177" s="2">
        <v>361634.02799999999</v>
      </c>
      <c r="O177" s="2">
        <f>N177-SUM(B177:M177)</f>
        <v>380.06599999993341</v>
      </c>
      <c r="P177" s="82">
        <f>N177/N165-1</f>
        <v>-4.2108855329918371E-2</v>
      </c>
      <c r="Q177" s="42">
        <f>SUM(H177:M177)</f>
        <v>48963.123999999996</v>
      </c>
      <c r="R177" s="83">
        <f>SUM(H177:M177)/N177</f>
        <v>0.13539412834236936</v>
      </c>
      <c r="S177" s="42">
        <f>4*B177+3*C177+2*D177</f>
        <v>742522.0469999999</v>
      </c>
      <c r="T177" s="42">
        <f>SUM(S177:S$177)</f>
        <v>742522.0469999999</v>
      </c>
      <c r="U177" s="29">
        <f>S177/N177</f>
        <v>2.0532416462756098</v>
      </c>
      <c r="V177" s="50">
        <f>B177/N177</f>
        <v>0.36638561568105532</v>
      </c>
      <c r="W177" s="2">
        <v>63</v>
      </c>
      <c r="X177" s="2">
        <v>1092</v>
      </c>
      <c r="Y177" s="2">
        <v>746</v>
      </c>
    </row>
    <row r="178" spans="1:25" ht="11" customHeight="1">
      <c r="A178" s="12" t="s">
        <v>183</v>
      </c>
      <c r="B178" s="9">
        <v>127152.24099999999</v>
      </c>
      <c r="C178" s="9">
        <v>6341.6310000000003</v>
      </c>
      <c r="D178" s="9">
        <v>91357.263000000006</v>
      </c>
      <c r="E178" s="9">
        <v>1079.645</v>
      </c>
      <c r="F178" s="9">
        <v>63462.07</v>
      </c>
      <c r="G178" s="9">
        <v>-456.06</v>
      </c>
      <c r="H178" s="9">
        <v>22769.887999999999</v>
      </c>
      <c r="I178" s="9">
        <v>3417.9580000000001</v>
      </c>
      <c r="J178" s="9">
        <v>1602.79</v>
      </c>
      <c r="K178" s="9">
        <v>1345.913</v>
      </c>
      <c r="L178" s="9">
        <f>SUM(W178:Y178)</f>
        <v>2299</v>
      </c>
      <c r="M178" s="9">
        <v>14959.406999999999</v>
      </c>
      <c r="N178" s="9">
        <v>335576.17700000003</v>
      </c>
      <c r="O178" s="9">
        <f>N178-SUM(B178:M178)</f>
        <v>244.43100000009872</v>
      </c>
      <c r="P178" s="84">
        <f>N178/N166-1</f>
        <v>3.5318610082228918E-2</v>
      </c>
      <c r="Q178" s="23">
        <f>SUM(H178:M178)</f>
        <v>46394.955999999998</v>
      </c>
      <c r="R178" s="65">
        <f>SUM(H178:M178)/N178</f>
        <v>0.13825461752012269</v>
      </c>
      <c r="S178" s="23">
        <f>4*B178+3*C178+2*D178</f>
        <v>710348.38299999991</v>
      </c>
      <c r="T178" s="23">
        <f>SUM(S$177:S178)</f>
        <v>1452870.4299999997</v>
      </c>
      <c r="U178" s="24">
        <f>S178/N178</f>
        <v>2.116802179911597</v>
      </c>
      <c r="V178" s="49">
        <f>B178/N178</f>
        <v>0.37890723393037518</v>
      </c>
      <c r="W178" s="9">
        <v>161</v>
      </c>
      <c r="X178" s="9">
        <v>1322</v>
      </c>
      <c r="Y178" s="9">
        <v>816</v>
      </c>
    </row>
    <row r="179" spans="1:25" ht="11" customHeight="1">
      <c r="A179" s="37" t="s">
        <v>186</v>
      </c>
      <c r="B179" s="38">
        <v>108537.409</v>
      </c>
      <c r="C179" s="38">
        <v>1806.366</v>
      </c>
      <c r="D179" s="38">
        <v>99130.058999999994</v>
      </c>
      <c r="E179" s="38">
        <v>1058.441</v>
      </c>
      <c r="F179" s="38">
        <v>64546.798999999999</v>
      </c>
      <c r="G179" s="38">
        <v>-411.49799999999999</v>
      </c>
      <c r="H179" s="38">
        <v>24883.944</v>
      </c>
      <c r="I179" s="38">
        <v>3447.4879999999998</v>
      </c>
      <c r="J179" s="38">
        <v>1731.7049999999999</v>
      </c>
      <c r="K179" s="38">
        <v>1456.1659999999999</v>
      </c>
      <c r="L179" s="9">
        <f>SUM(W179:Y179)</f>
        <v>3206</v>
      </c>
      <c r="M179" s="38">
        <v>15330.657999999999</v>
      </c>
      <c r="N179" s="38">
        <v>324742.83500000002</v>
      </c>
      <c r="O179" s="38">
        <f>N179-SUM(B179:M179)</f>
        <v>19.298000000009779</v>
      </c>
      <c r="P179" s="84">
        <f>N179/N167-1</f>
        <v>-2.2186933992575653E-2</v>
      </c>
      <c r="Q179" s="23">
        <f>SUM(H179:M179)</f>
        <v>50055.960999999996</v>
      </c>
      <c r="R179" s="65">
        <f>SUM(H179:M179)/N179</f>
        <v>0.1541403092080538</v>
      </c>
      <c r="S179" s="23">
        <f>4*B179+3*C179+2*D179</f>
        <v>637828.85199999996</v>
      </c>
      <c r="T179" s="23">
        <f>SUM(S$177:S179)</f>
        <v>2090699.2819999997</v>
      </c>
      <c r="U179" s="24">
        <f>S179/N179</f>
        <v>1.9641044643833325</v>
      </c>
      <c r="V179" s="49">
        <f>B179/N179</f>
        <v>0.33422572356369307</v>
      </c>
      <c r="W179" s="38">
        <v>286</v>
      </c>
      <c r="X179" s="38">
        <v>1786</v>
      </c>
      <c r="Y179" s="38">
        <v>1134</v>
      </c>
    </row>
    <row r="180" spans="1:25" ht="11" customHeight="1">
      <c r="A180" s="12" t="s">
        <v>187</v>
      </c>
      <c r="B180" s="9">
        <v>88653.395000000004</v>
      </c>
      <c r="C180" s="9">
        <v>1717.3679999999999</v>
      </c>
      <c r="D180" s="9">
        <v>92978.744000000006</v>
      </c>
      <c r="E180" s="9">
        <v>930.78</v>
      </c>
      <c r="F180" s="9">
        <v>59757.495000000003</v>
      </c>
      <c r="G180" s="9">
        <v>-214.411</v>
      </c>
      <c r="H180" s="9">
        <v>22558.269</v>
      </c>
      <c r="I180" s="9">
        <v>3244.1750000000002</v>
      </c>
      <c r="J180" s="9">
        <v>1739.1510000000001</v>
      </c>
      <c r="K180" s="9">
        <v>1338.1179999999999</v>
      </c>
      <c r="L180" s="9">
        <f>SUM(W180:Y180)</f>
        <v>3644</v>
      </c>
      <c r="M180" s="9">
        <v>17881.377</v>
      </c>
      <c r="N180" s="9">
        <v>294218.45400000003</v>
      </c>
      <c r="O180" s="9">
        <f>N180-SUM(B180:M180)</f>
        <v>-10.006999999983236</v>
      </c>
      <c r="P180" s="84">
        <f>N180/N168-1</f>
        <v>-1.153849255031647E-2</v>
      </c>
      <c r="Q180" s="23">
        <f>SUM(H180:M180)</f>
        <v>50405.09</v>
      </c>
      <c r="R180" s="65">
        <f>SUM(H180:M180)/N180</f>
        <v>0.17131858765052171</v>
      </c>
      <c r="S180" s="23">
        <f>4*B180+3*C180+2*D180</f>
        <v>545723.17200000002</v>
      </c>
      <c r="T180" s="23">
        <f>SUM(S$177:S180)</f>
        <v>2636422.4539999999</v>
      </c>
      <c r="U180" s="24">
        <f>S180/N180</f>
        <v>1.8548230560684</v>
      </c>
      <c r="V180" s="49">
        <f>B180/N180</f>
        <v>0.30131826809204837</v>
      </c>
      <c r="W180" s="9">
        <v>372</v>
      </c>
      <c r="X180" s="9">
        <v>2008</v>
      </c>
      <c r="Y180" s="9">
        <v>1264</v>
      </c>
    </row>
    <row r="181" spans="1:25" ht="11" customHeight="1">
      <c r="A181" s="37" t="s">
        <v>188</v>
      </c>
      <c r="B181" s="38">
        <v>104795.04700000001</v>
      </c>
      <c r="C181" s="38">
        <v>1940.44</v>
      </c>
      <c r="D181" s="38">
        <v>101919.141</v>
      </c>
      <c r="E181" s="38">
        <v>1016.235</v>
      </c>
      <c r="F181" s="38">
        <v>65832.604000000007</v>
      </c>
      <c r="G181" s="38">
        <v>-370.209</v>
      </c>
      <c r="H181" s="38">
        <v>20209.766</v>
      </c>
      <c r="I181" s="38">
        <v>3366.1819999999998</v>
      </c>
      <c r="J181" s="38">
        <v>1815.0250000000001</v>
      </c>
      <c r="K181" s="38">
        <v>1465.634</v>
      </c>
      <c r="L181" s="9">
        <f>SUM(W181:Y181)</f>
        <v>3899</v>
      </c>
      <c r="M181" s="38">
        <v>17221.417000000001</v>
      </c>
      <c r="N181" s="38">
        <v>322949.41899999999</v>
      </c>
      <c r="O181" s="38">
        <f>N181-SUM(B181:M181)</f>
        <v>-160.86300000007031</v>
      </c>
      <c r="P181" s="84">
        <f>N181/N169-1</f>
        <v>-4.160562674377144E-3</v>
      </c>
      <c r="Q181" s="23">
        <f>SUM(H181:M181)</f>
        <v>47977.024000000005</v>
      </c>
      <c r="R181" s="65">
        <f>SUM(H181:M181)/N181</f>
        <v>0.14855894198094224</v>
      </c>
      <c r="S181" s="23">
        <f>4*B181+3*C181+2*D181</f>
        <v>628839.79</v>
      </c>
      <c r="T181" s="23">
        <f>SUM(S$177:S181)</f>
        <v>3265262.2439999999</v>
      </c>
      <c r="U181" s="24">
        <f>S181/N181</f>
        <v>1.9471773380090833</v>
      </c>
      <c r="V181" s="49">
        <f>B181/N181</f>
        <v>0.32449368487639241</v>
      </c>
      <c r="W181" s="38">
        <v>345</v>
      </c>
      <c r="X181" s="38">
        <v>2160</v>
      </c>
      <c r="Y181" s="38">
        <v>1394</v>
      </c>
    </row>
    <row r="182" spans="1:25" ht="11" customHeight="1">
      <c r="A182" s="25" t="s">
        <v>189</v>
      </c>
      <c r="B182" s="26">
        <v>126122</v>
      </c>
      <c r="C182" s="26">
        <v>1848</v>
      </c>
      <c r="D182" s="26">
        <v>121546</v>
      </c>
      <c r="E182" s="26">
        <v>1106</v>
      </c>
      <c r="F182" s="26">
        <v>68546</v>
      </c>
      <c r="G182" s="26">
        <v>-398</v>
      </c>
      <c r="H182" s="26">
        <v>20089</v>
      </c>
      <c r="I182" s="26">
        <v>3539</v>
      </c>
      <c r="J182" s="26">
        <v>1805</v>
      </c>
      <c r="K182" s="26">
        <v>1381</v>
      </c>
      <c r="L182" s="9">
        <f>SUM(W182:Y182)</f>
        <v>3966</v>
      </c>
      <c r="M182" s="26">
        <v>13477</v>
      </c>
      <c r="N182" s="26">
        <v>362917</v>
      </c>
      <c r="O182" s="26">
        <f t="shared" ref="O182:O188" si="38">N182-SUM(B182:M182)</f>
        <v>-110</v>
      </c>
      <c r="P182" s="84">
        <f>N182/N170-1</f>
        <v>1.2626068725617667E-2</v>
      </c>
      <c r="Q182" s="23">
        <f>SUM(H182:M182)</f>
        <v>44257</v>
      </c>
      <c r="R182" s="65">
        <f>SUM(H182:M182)/N182</f>
        <v>0.12194799361837555</v>
      </c>
      <c r="S182" s="23">
        <f>4*B182+3*C182+2*D182</f>
        <v>753124</v>
      </c>
      <c r="T182" s="23">
        <f>SUM(S$177:S182)</f>
        <v>4018386.2439999999</v>
      </c>
      <c r="U182" s="24">
        <f>S182/N182</f>
        <v>2.075196256995401</v>
      </c>
      <c r="V182" s="49">
        <f>B182/N182</f>
        <v>0.34752298734972459</v>
      </c>
      <c r="W182" s="26">
        <v>380</v>
      </c>
      <c r="X182" s="26">
        <v>2178</v>
      </c>
      <c r="Y182" s="26">
        <v>1408</v>
      </c>
    </row>
    <row r="183" spans="1:25" ht="11" customHeight="1">
      <c r="A183" s="25" t="s">
        <v>190</v>
      </c>
      <c r="B183" s="26">
        <v>139598</v>
      </c>
      <c r="C183" s="26">
        <v>2348</v>
      </c>
      <c r="D183" s="26">
        <v>141365</v>
      </c>
      <c r="E183" s="26">
        <v>1274</v>
      </c>
      <c r="F183" s="26">
        <v>71412</v>
      </c>
      <c r="G183" s="26">
        <v>-513</v>
      </c>
      <c r="H183" s="26">
        <v>21114</v>
      </c>
      <c r="I183" s="26">
        <v>3913</v>
      </c>
      <c r="J183" s="26">
        <v>1932</v>
      </c>
      <c r="K183" s="26">
        <v>1436</v>
      </c>
      <c r="L183" s="9">
        <f>SUM(W183:Y183)</f>
        <v>4114</v>
      </c>
      <c r="M183" s="26">
        <v>13686</v>
      </c>
      <c r="N183" s="26">
        <v>401538</v>
      </c>
      <c r="O183" s="26">
        <f t="shared" si="38"/>
        <v>-141</v>
      </c>
      <c r="P183" s="84">
        <f>N183/N171-1</f>
        <v>4.1514055958945306E-2</v>
      </c>
      <c r="Q183" s="23">
        <f>SUM(H183:M183)</f>
        <v>46195</v>
      </c>
      <c r="R183" s="65">
        <f>SUM(H183:M183)/N183</f>
        <v>0.11504515139289433</v>
      </c>
      <c r="S183" s="23">
        <f>4*B183+3*C183+2*D183</f>
        <v>848166</v>
      </c>
      <c r="T183" s="23">
        <f>SUM(S$177:S183)</f>
        <v>4866552.2439999999</v>
      </c>
      <c r="U183" s="24">
        <f>S183/N183</f>
        <v>2.1122932325209569</v>
      </c>
      <c r="V183" s="49">
        <f>B183/N183</f>
        <v>0.34765825401331879</v>
      </c>
      <c r="W183" s="26">
        <v>380</v>
      </c>
      <c r="X183" s="26">
        <v>2247</v>
      </c>
      <c r="Y183" s="26">
        <v>1487</v>
      </c>
    </row>
    <row r="184" spans="1:25" ht="11" customHeight="1">
      <c r="A184" s="25" t="s">
        <v>191</v>
      </c>
      <c r="B184" s="26">
        <v>135285</v>
      </c>
      <c r="C184" s="26">
        <v>2181</v>
      </c>
      <c r="D184" s="26">
        <v>139493</v>
      </c>
      <c r="E184" s="26">
        <v>1216</v>
      </c>
      <c r="F184" s="26">
        <v>72415</v>
      </c>
      <c r="G184" s="26">
        <v>-626</v>
      </c>
      <c r="H184" s="26">
        <v>19434</v>
      </c>
      <c r="I184" s="26">
        <v>3834</v>
      </c>
      <c r="J184" s="26">
        <v>1902</v>
      </c>
      <c r="K184" s="26">
        <v>1427</v>
      </c>
      <c r="L184" s="9">
        <f>SUM(W184:Y184)</f>
        <v>4155</v>
      </c>
      <c r="M184" s="26">
        <v>13073</v>
      </c>
      <c r="N184" s="26">
        <v>393704</v>
      </c>
      <c r="O184" s="26">
        <f t="shared" si="38"/>
        <v>-85</v>
      </c>
      <c r="P184" s="84">
        <f>N184/N172-1</f>
        <v>2.4759168945363896E-2</v>
      </c>
      <c r="Q184" s="23">
        <f>SUM(H184:M184)</f>
        <v>43825</v>
      </c>
      <c r="R184" s="65">
        <f>SUM(H184:M184)/N184</f>
        <v>0.11131459167293195</v>
      </c>
      <c r="S184" s="23">
        <f>4*B184+3*C184+2*D184</f>
        <v>826669</v>
      </c>
      <c r="T184" s="23">
        <f>SUM(S$177:S184)</f>
        <v>5693221.2439999999</v>
      </c>
      <c r="U184" s="24">
        <f>S184/N184</f>
        <v>2.0997221262674497</v>
      </c>
      <c r="V184" s="49">
        <f>B184/N184</f>
        <v>0.3436210960518562</v>
      </c>
      <c r="W184" s="26">
        <v>392</v>
      </c>
      <c r="X184" s="26">
        <v>2295</v>
      </c>
      <c r="Y184" s="26">
        <v>1468</v>
      </c>
    </row>
    <row r="185" spans="1:25" ht="11" customHeight="1">
      <c r="A185" s="25" t="s">
        <v>192</v>
      </c>
      <c r="B185" s="26">
        <v>118485</v>
      </c>
      <c r="C185" s="26">
        <v>2060</v>
      </c>
      <c r="D185" s="26">
        <v>123230</v>
      </c>
      <c r="E185" s="26">
        <v>1212</v>
      </c>
      <c r="F185" s="26">
        <v>66466</v>
      </c>
      <c r="G185" s="26">
        <v>-544</v>
      </c>
      <c r="H185" s="26">
        <v>16242</v>
      </c>
      <c r="I185" s="26">
        <v>3469</v>
      </c>
      <c r="J185" s="26">
        <v>1746</v>
      </c>
      <c r="K185" s="26">
        <v>1281</v>
      </c>
      <c r="L185" s="9">
        <f>SUM(W185:Y185)</f>
        <v>3547</v>
      </c>
      <c r="M185" s="26">
        <v>13916</v>
      </c>
      <c r="N185" s="26">
        <v>351040</v>
      </c>
      <c r="O185" s="26">
        <f t="shared" si="38"/>
        <v>-70</v>
      </c>
      <c r="P185" s="84">
        <f>N185/N173-1</f>
        <v>3.3115851125875118E-2</v>
      </c>
      <c r="Q185" s="23">
        <f>SUM(H185:M185)</f>
        <v>40201</v>
      </c>
      <c r="R185" s="65">
        <f>SUM(H185:M185)/N185</f>
        <v>0.1145197128532361</v>
      </c>
      <c r="S185" s="23">
        <f>4*B185+3*C185+2*D185</f>
        <v>726580</v>
      </c>
      <c r="T185" s="23">
        <f>SUM(S$177:S185)</f>
        <v>6419801.2439999999</v>
      </c>
      <c r="U185" s="24">
        <f>S185/N185</f>
        <v>2.0697926162260711</v>
      </c>
      <c r="V185" s="49">
        <f>B185/N185</f>
        <v>0.33752563810391978</v>
      </c>
      <c r="W185" s="26">
        <v>309</v>
      </c>
      <c r="X185" s="26">
        <v>1908</v>
      </c>
      <c r="Y185" s="26">
        <v>1330</v>
      </c>
    </row>
    <row r="186" spans="1:25" ht="11" customHeight="1">
      <c r="A186" s="25" t="s">
        <v>193</v>
      </c>
      <c r="B186" s="26">
        <v>97431</v>
      </c>
      <c r="C186" s="26">
        <v>1792</v>
      </c>
      <c r="D186" s="26">
        <v>110025</v>
      </c>
      <c r="E186" s="26">
        <v>847</v>
      </c>
      <c r="F186" s="26">
        <v>60571</v>
      </c>
      <c r="G186" s="26">
        <v>-443</v>
      </c>
      <c r="H186" s="26">
        <v>16702</v>
      </c>
      <c r="I186" s="26">
        <v>3300</v>
      </c>
      <c r="J186" s="26">
        <v>1836</v>
      </c>
      <c r="K186" s="26">
        <v>1383</v>
      </c>
      <c r="L186" s="9">
        <f>SUM(W186:Y186)</f>
        <v>3108</v>
      </c>
      <c r="M186" s="26">
        <v>16390</v>
      </c>
      <c r="N186" s="26">
        <v>312972</v>
      </c>
      <c r="O186" s="26">
        <f t="shared" si="38"/>
        <v>30</v>
      </c>
      <c r="P186" s="84">
        <f>N186/N174-1</f>
        <v>-5.0470277983035716E-3</v>
      </c>
      <c r="Q186" s="23">
        <f>SUM(H186:M186)</f>
        <v>42719</v>
      </c>
      <c r="R186" s="65">
        <f>SUM(H186:M186)/N186</f>
        <v>0.1364946384980126</v>
      </c>
      <c r="S186" s="23">
        <f>4*B186+3*C186+2*D186</f>
        <v>615150</v>
      </c>
      <c r="T186" s="23">
        <f>SUM(S$177:S186)</f>
        <v>7034951.2439999999</v>
      </c>
      <c r="U186" s="24">
        <f>S186/N186</f>
        <v>1.9655112917449484</v>
      </c>
      <c r="V186" s="49">
        <f>B186/N186</f>
        <v>0.31130899888807945</v>
      </c>
      <c r="W186" s="26">
        <v>210</v>
      </c>
      <c r="X186" s="26">
        <v>1700</v>
      </c>
      <c r="Y186" s="26">
        <v>1198</v>
      </c>
    </row>
    <row r="187" spans="1:25" ht="11" customHeight="1">
      <c r="A187" s="25" t="s">
        <v>194</v>
      </c>
      <c r="B187" s="26">
        <v>87852</v>
      </c>
      <c r="C187" s="26">
        <v>1711</v>
      </c>
      <c r="D187" s="26">
        <v>102566</v>
      </c>
      <c r="E187" s="26">
        <v>848</v>
      </c>
      <c r="F187" s="26">
        <v>60264</v>
      </c>
      <c r="G187" s="26">
        <v>-285</v>
      </c>
      <c r="H187" s="26">
        <v>19381</v>
      </c>
      <c r="I187" s="26">
        <v>3404</v>
      </c>
      <c r="J187" s="26">
        <v>1866</v>
      </c>
      <c r="K187" s="26">
        <v>1380</v>
      </c>
      <c r="L187" s="9">
        <f>SUM(W187:Y187)</f>
        <v>2711</v>
      </c>
      <c r="M187" s="26">
        <v>19663</v>
      </c>
      <c r="N187" s="26">
        <v>301647</v>
      </c>
      <c r="O187" s="26">
        <f t="shared" si="38"/>
        <v>286</v>
      </c>
      <c r="P187" s="84">
        <f>N187/N175-1</f>
        <v>-5.0496361622628494E-2</v>
      </c>
      <c r="Q187" s="23">
        <f>SUM(H187:M187)</f>
        <v>48405</v>
      </c>
      <c r="R187" s="65">
        <f>SUM(H187:M187)/N187</f>
        <v>0.16046902505246199</v>
      </c>
      <c r="S187" s="23">
        <f>4*B187+3*C187+2*D187</f>
        <v>561673</v>
      </c>
      <c r="T187" s="23">
        <f>SUM(S$177:S187)</f>
        <v>7596624.2439999999</v>
      </c>
      <c r="U187" s="24">
        <f>S187/N187</f>
        <v>1.8620208389276207</v>
      </c>
      <c r="V187" s="49">
        <f>B187/N187</f>
        <v>0.29124108643546925</v>
      </c>
      <c r="W187" s="26">
        <v>204</v>
      </c>
      <c r="X187" s="26">
        <v>1525</v>
      </c>
      <c r="Y187" s="26">
        <v>982</v>
      </c>
    </row>
    <row r="188" spans="1:25" ht="11" customHeight="1" thickBot="1">
      <c r="A188" s="33" t="s">
        <v>195</v>
      </c>
      <c r="B188" s="13">
        <v>89649</v>
      </c>
      <c r="C188" s="13">
        <v>1726</v>
      </c>
      <c r="D188" s="13">
        <v>109646</v>
      </c>
      <c r="E188" s="13">
        <v>1081</v>
      </c>
      <c r="F188" s="13">
        <v>69634</v>
      </c>
      <c r="G188" s="13">
        <v>-281</v>
      </c>
      <c r="H188" s="13">
        <v>23154</v>
      </c>
      <c r="I188" s="13">
        <v>3629</v>
      </c>
      <c r="J188" s="13">
        <v>1957</v>
      </c>
      <c r="K188" s="13">
        <v>1418</v>
      </c>
      <c r="L188" s="26">
        <f>SUM(W188:Y188)</f>
        <v>2484</v>
      </c>
      <c r="M188" s="13">
        <v>20067</v>
      </c>
      <c r="N188" s="13">
        <v>324445</v>
      </c>
      <c r="O188" s="13">
        <f t="shared" si="38"/>
        <v>281</v>
      </c>
      <c r="P188" s="84">
        <f>N188/N176-1</f>
        <v>-3.7423346736362828E-2</v>
      </c>
      <c r="Q188" s="45">
        <f>SUM(H188:M188)</f>
        <v>52709</v>
      </c>
      <c r="R188" s="53">
        <f>SUM(H188:M188)/N188</f>
        <v>0.16245896839217741</v>
      </c>
      <c r="S188" s="45">
        <f>4*B188+3*C188+2*D188</f>
        <v>583066</v>
      </c>
      <c r="T188" s="45">
        <f>SUM(S$177:S188)</f>
        <v>8179690.2439999999</v>
      </c>
      <c r="U188" s="46">
        <f>S188/N188</f>
        <v>1.7971181556195965</v>
      </c>
      <c r="V188" s="51">
        <f>B188/N188</f>
        <v>0.27631493781688732</v>
      </c>
      <c r="W188" s="13">
        <v>126</v>
      </c>
      <c r="X188" s="13">
        <v>1444</v>
      </c>
      <c r="Y188" s="13">
        <v>914</v>
      </c>
    </row>
    <row r="189" spans="1:25" s="22" customFormat="1" ht="11" customHeight="1">
      <c r="A189" s="25" t="s">
        <v>196</v>
      </c>
      <c r="B189" s="26">
        <v>113459.38</v>
      </c>
      <c r="C189" s="26">
        <v>2361.453</v>
      </c>
      <c r="D189" s="26">
        <v>110043.747</v>
      </c>
      <c r="E189" s="26">
        <v>1194.8499999999999</v>
      </c>
      <c r="F189" s="26">
        <v>72524.774999999994</v>
      </c>
      <c r="G189" s="26">
        <v>-311.75799999999998</v>
      </c>
      <c r="H189" s="26">
        <v>25614.542000000001</v>
      </c>
      <c r="I189" s="26">
        <v>3600.2640000000001</v>
      </c>
      <c r="J189" s="26">
        <v>1794.55</v>
      </c>
      <c r="K189" s="26">
        <v>1332.0060000000001</v>
      </c>
      <c r="L189" s="32">
        <f>SUM(W189:Y189)</f>
        <v>2466</v>
      </c>
      <c r="M189" s="26">
        <v>18466.401999999998</v>
      </c>
      <c r="N189" s="26">
        <v>352719.06599999999</v>
      </c>
      <c r="O189" s="26">
        <f t="shared" ref="O189:O201" si="39">N189-SUM(B189:M189)</f>
        <v>172.85499999992317</v>
      </c>
      <c r="P189" s="82">
        <f>N189/N177-1</f>
        <v>-2.4651889229848734E-2</v>
      </c>
      <c r="Q189" s="23">
        <f>SUM(H189:M189)</f>
        <v>53273.763999999996</v>
      </c>
      <c r="R189" s="65">
        <f>SUM(H189:M189)/N189</f>
        <v>0.15103738112075857</v>
      </c>
      <c r="S189" s="23">
        <f>4*B189+3*C189+2*D189</f>
        <v>681009.37300000002</v>
      </c>
      <c r="T189" s="23">
        <f>SUM(S$189:S189)</f>
        <v>681009.37300000002</v>
      </c>
      <c r="U189" s="24">
        <f>S189/N189</f>
        <v>1.9307415976203568</v>
      </c>
      <c r="V189" s="49">
        <f>B189/N189</f>
        <v>0.3216706748707483</v>
      </c>
      <c r="W189" s="26">
        <v>86</v>
      </c>
      <c r="X189" s="26">
        <v>1400</v>
      </c>
      <c r="Y189" s="26">
        <v>980</v>
      </c>
    </row>
    <row r="190" spans="1:25" s="22" customFormat="1" ht="11" customHeight="1">
      <c r="A190" s="25" t="s">
        <v>198</v>
      </c>
      <c r="B190" s="26">
        <v>92704.808000000005</v>
      </c>
      <c r="C190" s="26">
        <v>2209.3029999999999</v>
      </c>
      <c r="D190" s="26">
        <v>98552.179000000004</v>
      </c>
      <c r="E190" s="26">
        <v>1061.558</v>
      </c>
      <c r="F190" s="26">
        <v>65638.141000000003</v>
      </c>
      <c r="G190" s="26">
        <v>-398.55799999999999</v>
      </c>
      <c r="H190" s="26">
        <v>24139.014999999999</v>
      </c>
      <c r="I190" s="26">
        <v>3406.39</v>
      </c>
      <c r="J190" s="26">
        <v>1708.3030000000001</v>
      </c>
      <c r="K190" s="26">
        <v>1243.384</v>
      </c>
      <c r="L190" s="9">
        <f>SUM(W190:Y190)</f>
        <v>3386</v>
      </c>
      <c r="M190" s="26">
        <v>20138.227999999999</v>
      </c>
      <c r="N190" s="26">
        <v>313698.73100000003</v>
      </c>
      <c r="O190" s="26">
        <f t="shared" si="39"/>
        <v>-90.020000000018626</v>
      </c>
      <c r="P190" s="84">
        <f>N190/N178-1</f>
        <v>-6.5193680301089962E-2</v>
      </c>
      <c r="Q190" s="23">
        <f>SUM(H190:M190)</f>
        <v>54021.319999999992</v>
      </c>
      <c r="R190" s="65">
        <f>SUM(H190:M190)/N190</f>
        <v>0.17220764594039747</v>
      </c>
      <c r="S190" s="23">
        <f>4*B190+3*C190+2*D190</f>
        <v>574551.49900000007</v>
      </c>
      <c r="T190" s="23">
        <f>SUM(S$189:S190)</f>
        <v>1255560.872</v>
      </c>
      <c r="U190" s="24">
        <f>S190/N190</f>
        <v>1.8315391240776171</v>
      </c>
      <c r="V190" s="49">
        <f>B190/N190</f>
        <v>0.29552178201192658</v>
      </c>
      <c r="W190" s="26">
        <v>241</v>
      </c>
      <c r="X190" s="26">
        <v>2000</v>
      </c>
      <c r="Y190" s="26">
        <v>1145</v>
      </c>
    </row>
    <row r="191" spans="1:25" s="22" customFormat="1" ht="11" customHeight="1">
      <c r="A191" s="25" t="s">
        <v>199</v>
      </c>
      <c r="B191" s="26">
        <v>72172.527000000002</v>
      </c>
      <c r="C191" s="26">
        <v>1801.0550000000001</v>
      </c>
      <c r="D191" s="26">
        <v>103889.93799999999</v>
      </c>
      <c r="E191" s="26">
        <v>1197.3530000000001</v>
      </c>
      <c r="F191" s="26">
        <v>66148.894</v>
      </c>
      <c r="G191" s="26">
        <v>-384.06700000000001</v>
      </c>
      <c r="H191" s="26">
        <v>27389.877</v>
      </c>
      <c r="I191" s="26">
        <v>3402.8330000000001</v>
      </c>
      <c r="J191" s="26">
        <v>1809.2180000000001</v>
      </c>
      <c r="K191" s="26">
        <v>1315.1590000000001</v>
      </c>
      <c r="L191" s="9">
        <f>SUM(W191:Y191)</f>
        <v>4142</v>
      </c>
      <c r="M191" s="26">
        <v>21939.409</v>
      </c>
      <c r="N191" s="26">
        <v>304403.42300000001</v>
      </c>
      <c r="O191" s="26">
        <f t="shared" si="39"/>
        <v>-420.77299999992829</v>
      </c>
      <c r="P191" s="84">
        <f>N191/N179-1</f>
        <v>-6.2632365699461845E-2</v>
      </c>
      <c r="Q191" s="23">
        <f>SUM(H191:M191)</f>
        <v>59998.495999999999</v>
      </c>
      <c r="R191" s="65">
        <f>SUM(H191:M191)/N191</f>
        <v>0.19710190972458283</v>
      </c>
      <c r="S191" s="23">
        <f>4*B191+3*C191+2*D191</f>
        <v>501873.14899999998</v>
      </c>
      <c r="T191" s="23">
        <f>SUM(S$189:S191)</f>
        <v>1757434.0209999999</v>
      </c>
      <c r="U191" s="24">
        <f>S191/N191</f>
        <v>1.6487105961354447</v>
      </c>
      <c r="V191" s="49">
        <f>B191/N191</f>
        <v>0.23709499153693814</v>
      </c>
      <c r="W191" s="26">
        <v>257</v>
      </c>
      <c r="X191" s="26">
        <v>2360</v>
      </c>
      <c r="Y191" s="26">
        <v>1525</v>
      </c>
    </row>
    <row r="192" spans="1:25" s="22" customFormat="1" ht="11" customHeight="1">
      <c r="A192" s="25" t="s">
        <v>201</v>
      </c>
      <c r="B192" s="26">
        <v>72112.861999999994</v>
      </c>
      <c r="C192" s="26">
        <v>1839.05</v>
      </c>
      <c r="D192" s="26">
        <v>98875.947</v>
      </c>
      <c r="E192" s="26">
        <v>1132.001</v>
      </c>
      <c r="F192" s="26">
        <v>62731.845000000001</v>
      </c>
      <c r="G192" s="26">
        <v>-451.87799999999999</v>
      </c>
      <c r="H192" s="26">
        <v>25878.028999999999</v>
      </c>
      <c r="I192" s="26">
        <v>2967.0050000000001</v>
      </c>
      <c r="J192" s="26">
        <v>1811.4849999999999</v>
      </c>
      <c r="K192" s="26">
        <v>1208.97</v>
      </c>
      <c r="L192" s="9">
        <f>SUM(W192:Y192)</f>
        <v>4582</v>
      </c>
      <c r="M192" s="26">
        <v>20799.303</v>
      </c>
      <c r="N192" s="26">
        <v>292907.98200000002</v>
      </c>
      <c r="O192" s="26">
        <f t="shared" si="39"/>
        <v>-578.63699999992969</v>
      </c>
      <c r="P192" s="84">
        <f>N192/N180-1</f>
        <v>-4.4540781932054241E-3</v>
      </c>
      <c r="Q192" s="23">
        <f>SUM(H192:M192)</f>
        <v>57246.792000000001</v>
      </c>
      <c r="R192" s="65">
        <f>SUM(H192:M192)/N192</f>
        <v>0.19544292241240457</v>
      </c>
      <c r="S192" s="23">
        <f>4*B192+3*C192+2*D192</f>
        <v>491720.49199999997</v>
      </c>
      <c r="T192" s="23">
        <f>SUM(S$189:S192)</f>
        <v>2249154.5129999998</v>
      </c>
      <c r="U192" s="24">
        <f>S192/N192</f>
        <v>1.6787541556310335</v>
      </c>
      <c r="V192" s="49">
        <f>B192/N192</f>
        <v>0.2461963020181539</v>
      </c>
      <c r="W192" s="26">
        <v>273</v>
      </c>
      <c r="X192" s="26">
        <v>2606</v>
      </c>
      <c r="Y192" s="26">
        <v>1703</v>
      </c>
    </row>
    <row r="193" spans="1:25" s="22" customFormat="1" ht="11" customHeight="1">
      <c r="A193" s="25" t="s">
        <v>202</v>
      </c>
      <c r="B193" s="26">
        <v>81694.509999999995</v>
      </c>
      <c r="C193" s="26">
        <v>1958.154</v>
      </c>
      <c r="D193" s="26">
        <v>110430.192</v>
      </c>
      <c r="E193" s="26">
        <v>1053.317</v>
      </c>
      <c r="F193" s="26">
        <v>66576.493000000002</v>
      </c>
      <c r="G193" s="26">
        <v>-320.71699999999998</v>
      </c>
      <c r="H193" s="26">
        <v>25486.381000000001</v>
      </c>
      <c r="I193" s="26">
        <v>3187.1280000000002</v>
      </c>
      <c r="J193" s="26">
        <v>1909.011</v>
      </c>
      <c r="K193" s="26">
        <v>1341.84</v>
      </c>
      <c r="L193" s="9">
        <f>SUM(W193:Y193)</f>
        <v>5304</v>
      </c>
      <c r="M193" s="26">
        <v>18847.899000000001</v>
      </c>
      <c r="N193" s="26">
        <v>316799.71000000002</v>
      </c>
      <c r="O193" s="26">
        <f t="shared" si="39"/>
        <v>-668.49799999996321</v>
      </c>
      <c r="P193" s="84">
        <f>N193/N181-1</f>
        <v>-1.904232873074152E-2</v>
      </c>
      <c r="Q193" s="23">
        <f>SUM(H193:M193)</f>
        <v>56076.259000000005</v>
      </c>
      <c r="R193" s="65">
        <f>SUM(H193:M193)/N193</f>
        <v>0.17700855534242757</v>
      </c>
      <c r="S193" s="23">
        <f>4*B193+3*C193+2*D193</f>
        <v>553512.88599999994</v>
      </c>
      <c r="T193" s="23">
        <f>SUM(S$189:S193)</f>
        <v>2802667.3989999997</v>
      </c>
      <c r="U193" s="24">
        <f>S193/N193</f>
        <v>1.7472013658093308</v>
      </c>
      <c r="V193" s="49">
        <f>B193/N193</f>
        <v>0.25787432065515459</v>
      </c>
      <c r="W193" s="26">
        <v>388</v>
      </c>
      <c r="X193" s="26">
        <v>3037</v>
      </c>
      <c r="Y193" s="26">
        <v>1879</v>
      </c>
    </row>
    <row r="194" spans="1:25" s="22" customFormat="1" ht="11" customHeight="1">
      <c r="A194" s="25" t="s">
        <v>203</v>
      </c>
      <c r="B194" s="26">
        <v>116034.38400000001</v>
      </c>
      <c r="C194" s="26">
        <v>1976.789</v>
      </c>
      <c r="D194" s="26">
        <v>131395.22899999999</v>
      </c>
      <c r="E194" s="26">
        <v>1043.2190000000001</v>
      </c>
      <c r="F194" s="26">
        <v>67175.323999999993</v>
      </c>
      <c r="G194" s="26">
        <v>-497.303</v>
      </c>
      <c r="H194" s="26">
        <v>23236.866999999998</v>
      </c>
      <c r="I194" s="26">
        <v>3413.5630000000001</v>
      </c>
      <c r="J194" s="26">
        <v>1794.4659999999999</v>
      </c>
      <c r="K194" s="26">
        <v>1251.393</v>
      </c>
      <c r="L194" s="9">
        <f>SUM(W194:Y194)</f>
        <v>5402</v>
      </c>
      <c r="M194" s="26">
        <v>16303.441000000001</v>
      </c>
      <c r="N194" s="26">
        <v>367795.54700000002</v>
      </c>
      <c r="O194" s="26">
        <f t="shared" ref="O194:O199" si="40">N194-SUM(B194:M194)</f>
        <v>-733.82499999995343</v>
      </c>
      <c r="P194" s="84">
        <f>N194/N182-1</f>
        <v>1.3442597067649054E-2</v>
      </c>
      <c r="Q194" s="23">
        <f>SUM(H194:M194)</f>
        <v>51401.73</v>
      </c>
      <c r="R194" s="65">
        <f>SUM(H194:M194)/N194</f>
        <v>0.13975625974612466</v>
      </c>
      <c r="S194" s="23">
        <f>4*B194+3*C194+2*D194</f>
        <v>732858.36100000003</v>
      </c>
      <c r="T194" s="23">
        <f>SUM(S$189:S194)</f>
        <v>3535525.76</v>
      </c>
      <c r="U194" s="24">
        <f>S194/N194</f>
        <v>1.9925699671399231</v>
      </c>
      <c r="V194" s="49">
        <f>B194/N194</f>
        <v>0.31548610347911582</v>
      </c>
      <c r="W194" s="26">
        <v>412</v>
      </c>
      <c r="X194" s="26">
        <v>3062</v>
      </c>
      <c r="Y194" s="26">
        <v>1928</v>
      </c>
    </row>
    <row r="195" spans="1:25" s="22" customFormat="1" ht="11" customHeight="1">
      <c r="A195" s="25" t="s">
        <v>204</v>
      </c>
      <c r="B195" s="26">
        <v>136316.43400000001</v>
      </c>
      <c r="C195" s="26">
        <v>2321.549</v>
      </c>
      <c r="D195" s="26">
        <v>151553.872</v>
      </c>
      <c r="E195" s="26">
        <v>1076.8520000000001</v>
      </c>
      <c r="F195" s="26">
        <v>70349.346999999994</v>
      </c>
      <c r="G195" s="26">
        <v>-783.89400000000001</v>
      </c>
      <c r="H195" s="26">
        <v>21455.321</v>
      </c>
      <c r="I195" s="26">
        <v>3657.6979999999999</v>
      </c>
      <c r="J195" s="26">
        <v>1840.4079999999999</v>
      </c>
      <c r="K195" s="26">
        <v>1311.2149999999999</v>
      </c>
      <c r="L195" s="9">
        <f>SUM(W195:Y195)</f>
        <v>5944</v>
      </c>
      <c r="M195" s="26">
        <v>17618.357</v>
      </c>
      <c r="N195" s="26">
        <v>411901.19900000002</v>
      </c>
      <c r="O195" s="26">
        <f t="shared" si="40"/>
        <v>-759.96000000002095</v>
      </c>
      <c r="P195" s="84">
        <f>N195/N183-1</f>
        <v>2.5808762807007168E-2</v>
      </c>
      <c r="Q195" s="23">
        <f>SUM(H195:M195)</f>
        <v>51826.998999999996</v>
      </c>
      <c r="R195" s="65">
        <f>SUM(H195:M195)/N195</f>
        <v>0.12582386049330241</v>
      </c>
      <c r="S195" s="23">
        <f>4*B195+3*C195+2*D195</f>
        <v>855338.12700000009</v>
      </c>
      <c r="T195" s="23">
        <f>SUM(S$189:S195)</f>
        <v>4390863.8870000001</v>
      </c>
      <c r="U195" s="24">
        <f>S195/N195</f>
        <v>2.0765613916069228</v>
      </c>
      <c r="V195" s="49">
        <f>B195/N195</f>
        <v>0.33094449428878697</v>
      </c>
      <c r="W195" s="26">
        <v>471</v>
      </c>
      <c r="X195" s="26">
        <v>3473</v>
      </c>
      <c r="Y195" s="26">
        <v>2000</v>
      </c>
    </row>
    <row r="196" spans="1:25" s="22" customFormat="1" ht="11" customHeight="1">
      <c r="A196" s="25" t="s">
        <v>205</v>
      </c>
      <c r="B196" s="26">
        <v>135634.73300000001</v>
      </c>
      <c r="C196" s="26">
        <v>2335.4630000000002</v>
      </c>
      <c r="D196" s="26">
        <v>154759.67300000001</v>
      </c>
      <c r="E196" s="26">
        <v>1063.922</v>
      </c>
      <c r="F196" s="26">
        <v>71526.404999999999</v>
      </c>
      <c r="G196" s="26">
        <v>-902.06799999999998</v>
      </c>
      <c r="H196" s="26">
        <v>19569.548999999999</v>
      </c>
      <c r="I196" s="26">
        <v>3722.2359999999999</v>
      </c>
      <c r="J196" s="26">
        <v>1860.309</v>
      </c>
      <c r="K196" s="26">
        <v>1324.2639999999999</v>
      </c>
      <c r="L196" s="9">
        <f>SUM(W196:Y196)</f>
        <v>5912</v>
      </c>
      <c r="M196" s="26">
        <v>13589.325999999999</v>
      </c>
      <c r="N196" s="26">
        <v>409715.47100000002</v>
      </c>
      <c r="O196" s="26">
        <f t="shared" si="40"/>
        <v>-680.34099999995669</v>
      </c>
      <c r="P196" s="84">
        <f>N196/N184-1</f>
        <v>4.0668804482555387E-2</v>
      </c>
      <c r="Q196" s="23">
        <f>SUM(H196:M196)</f>
        <v>45977.684000000001</v>
      </c>
      <c r="R196" s="65">
        <f>SUM(H196:M196)/N196</f>
        <v>0.11221856935932009</v>
      </c>
      <c r="S196" s="23">
        <f>4*B196+3*C196+2*D196</f>
        <v>859064.66700000002</v>
      </c>
      <c r="T196" s="23">
        <f>SUM(S$189:S196)</f>
        <v>5249928.5540000005</v>
      </c>
      <c r="U196" s="24">
        <f>S196/N196</f>
        <v>2.0967347532746694</v>
      </c>
      <c r="V196" s="49">
        <f>B196/N196</f>
        <v>0.33104615910391139</v>
      </c>
      <c r="W196" s="26">
        <v>368</v>
      </c>
      <c r="X196" s="26">
        <v>3602</v>
      </c>
      <c r="Y196" s="26">
        <v>1942</v>
      </c>
    </row>
    <row r="197" spans="1:25" s="22" customFormat="1" ht="11" customHeight="1">
      <c r="A197" s="25" t="s">
        <v>206</v>
      </c>
      <c r="B197" s="26">
        <v>114137.768</v>
      </c>
      <c r="C197" s="26">
        <v>1926.135</v>
      </c>
      <c r="D197" s="26">
        <v>125602.74</v>
      </c>
      <c r="E197" s="26">
        <v>1020.329</v>
      </c>
      <c r="F197" s="26">
        <v>65448.175999999999</v>
      </c>
      <c r="G197" s="26">
        <v>-715.35</v>
      </c>
      <c r="H197" s="26">
        <v>16367.683999999999</v>
      </c>
      <c r="I197" s="26">
        <v>3407.3580000000002</v>
      </c>
      <c r="J197" s="26">
        <v>1756.636</v>
      </c>
      <c r="K197" s="26">
        <v>1326.6759999999999</v>
      </c>
      <c r="L197" s="9">
        <f>SUM(W197:Y197)</f>
        <v>5370</v>
      </c>
      <c r="M197" s="26">
        <v>16403.64</v>
      </c>
      <c r="N197" s="26">
        <v>351497.81199999998</v>
      </c>
      <c r="O197" s="26">
        <f t="shared" si="40"/>
        <v>-553.98000000003958</v>
      </c>
      <c r="P197" s="84">
        <f>N197/N185-1</f>
        <v>1.3041590701914352E-3</v>
      </c>
      <c r="Q197" s="23">
        <f>SUM(H197:M197)</f>
        <v>44631.993999999999</v>
      </c>
      <c r="R197" s="65">
        <f>SUM(H197:M197)/N197</f>
        <v>0.12697659125115693</v>
      </c>
      <c r="S197" s="23">
        <f>4*B197+3*C197+2*D197</f>
        <v>713534.95700000005</v>
      </c>
      <c r="T197" s="23">
        <f>SUM(S$189:S197)</f>
        <v>5963463.5110000009</v>
      </c>
      <c r="U197" s="24">
        <f>S197/N197</f>
        <v>2.0299840643104776</v>
      </c>
      <c r="V197" s="49">
        <f>B197/N197</f>
        <v>0.32471828871583419</v>
      </c>
      <c r="W197" s="26">
        <v>363</v>
      </c>
      <c r="X197" s="26">
        <v>3272</v>
      </c>
      <c r="Y197" s="26">
        <v>1735</v>
      </c>
    </row>
    <row r="198" spans="1:25" s="22" customFormat="1" ht="11" customHeight="1">
      <c r="A198" s="25" t="s">
        <v>207</v>
      </c>
      <c r="B198" s="26">
        <v>99193.944000000003</v>
      </c>
      <c r="C198" s="26">
        <v>1571.377</v>
      </c>
      <c r="D198" s="26">
        <v>102897.986</v>
      </c>
      <c r="E198" s="26">
        <v>913.24400000000003</v>
      </c>
      <c r="F198" s="26">
        <v>60733.343000000001</v>
      </c>
      <c r="G198" s="26">
        <v>-560.77</v>
      </c>
      <c r="H198" s="26">
        <v>17338.857</v>
      </c>
      <c r="I198" s="26">
        <v>3176.0830000000001</v>
      </c>
      <c r="J198" s="26">
        <v>1693.104</v>
      </c>
      <c r="K198" s="26">
        <v>1353.1669999999999</v>
      </c>
      <c r="L198" s="9">
        <f>SUM(W198:Y198)</f>
        <v>4743</v>
      </c>
      <c r="M198" s="26">
        <v>20335.39</v>
      </c>
      <c r="N198" s="26">
        <v>312958.136</v>
      </c>
      <c r="O198" s="26">
        <f t="shared" si="40"/>
        <v>-430.58900000003632</v>
      </c>
      <c r="P198" s="84">
        <f>N198/N186-1</f>
        <v>-4.4297892463185384E-5</v>
      </c>
      <c r="Q198" s="23">
        <f>SUM(H198:M198)</f>
        <v>48639.600999999995</v>
      </c>
      <c r="R198" s="65">
        <f>SUM(H198:M198)/N198</f>
        <v>0.15541887366046939</v>
      </c>
      <c r="S198" s="23">
        <f>4*B198+3*C198+2*D198</f>
        <v>607285.87899999996</v>
      </c>
      <c r="T198" s="23">
        <f>SUM(S$189:S198)</f>
        <v>6570749.3900000006</v>
      </c>
      <c r="U198" s="24">
        <f>S198/N198</f>
        <v>1.9404700154528016</v>
      </c>
      <c r="V198" s="49">
        <f>B198/N198</f>
        <v>0.31695595221720008</v>
      </c>
      <c r="W198" s="26">
        <v>249</v>
      </c>
      <c r="X198" s="26">
        <v>2942</v>
      </c>
      <c r="Y198" s="26">
        <v>1552</v>
      </c>
    </row>
    <row r="199" spans="1:25" s="22" customFormat="1" ht="11" customHeight="1">
      <c r="A199" s="25" t="s">
        <v>208</v>
      </c>
      <c r="B199" s="26">
        <v>86940.462</v>
      </c>
      <c r="C199" s="26">
        <v>1869.0719999999999</v>
      </c>
      <c r="D199" s="26">
        <v>93941.835000000006</v>
      </c>
      <c r="E199" s="26">
        <v>1013.326</v>
      </c>
      <c r="F199" s="26">
        <v>65178.775999999998</v>
      </c>
      <c r="G199" s="26">
        <v>-606.89499999999998</v>
      </c>
      <c r="H199" s="26">
        <v>18808.264999999999</v>
      </c>
      <c r="I199" s="26">
        <v>3391.2220000000002</v>
      </c>
      <c r="J199" s="26">
        <v>1891.249</v>
      </c>
      <c r="K199" s="26">
        <v>1363.85</v>
      </c>
      <c r="L199" s="9">
        <f>SUM(W199:Y199)</f>
        <v>4024</v>
      </c>
      <c r="M199" s="26">
        <v>19405.642</v>
      </c>
      <c r="N199" s="26">
        <v>297075.408</v>
      </c>
      <c r="O199" s="26">
        <f t="shared" si="40"/>
        <v>-145.39600000000792</v>
      </c>
      <c r="P199" s="84">
        <f>N199/N187-1</f>
        <v>-1.51554366527763E-2</v>
      </c>
      <c r="Q199" s="23">
        <f>SUM(H199:M199)</f>
        <v>48884.228000000003</v>
      </c>
      <c r="R199" s="65">
        <f>SUM(H199:M199)/N199</f>
        <v>0.16455158078921162</v>
      </c>
      <c r="S199" s="23">
        <f>4*B199+3*C199+2*D199</f>
        <v>541252.73400000005</v>
      </c>
      <c r="T199" s="23">
        <f>SUM(S$189:S199)</f>
        <v>7112002.1240000008</v>
      </c>
      <c r="U199" s="24">
        <f>S199/N199</f>
        <v>1.8219371897656371</v>
      </c>
      <c r="V199" s="49">
        <f>B199/N199</f>
        <v>0.29265452359489819</v>
      </c>
      <c r="W199" s="26">
        <v>184</v>
      </c>
      <c r="X199" s="26">
        <v>2583</v>
      </c>
      <c r="Y199" s="26">
        <v>1257</v>
      </c>
    </row>
    <row r="200" spans="1:25" s="22" customFormat="1" ht="11" customHeight="1" thickBot="1">
      <c r="A200" s="33" t="s">
        <v>209</v>
      </c>
      <c r="B200" s="13">
        <v>118746.842</v>
      </c>
      <c r="C200" s="13">
        <v>2035.4059999999999</v>
      </c>
      <c r="D200" s="13">
        <v>96363.596000000005</v>
      </c>
      <c r="E200" s="13">
        <v>1037.462</v>
      </c>
      <c r="F200" s="13">
        <v>71662.429000000004</v>
      </c>
      <c r="G200" s="13">
        <v>-752.86900000000003</v>
      </c>
      <c r="H200" s="13">
        <v>22527.764999999999</v>
      </c>
      <c r="I200" s="13">
        <v>3615.4490000000001</v>
      </c>
      <c r="J200" s="13">
        <v>1944.492</v>
      </c>
      <c r="K200" s="13">
        <v>1453.884</v>
      </c>
      <c r="L200" s="13">
        <f>SUM(W200:Y200)</f>
        <v>3591</v>
      </c>
      <c r="M200" s="13">
        <v>23145.525000000001</v>
      </c>
      <c r="N200" s="13">
        <v>345355.005</v>
      </c>
      <c r="O200" s="13">
        <f t="shared" si="39"/>
        <v>-15.976000000082422</v>
      </c>
      <c r="P200" s="52">
        <f>N200/N188-1</f>
        <v>6.4448535190864353E-2</v>
      </c>
      <c r="Q200" s="45">
        <f>SUM(H200:M200)</f>
        <v>56278.114999999998</v>
      </c>
      <c r="R200" s="53">
        <f>SUM(H200:M200)/N200</f>
        <v>0.16295728796517658</v>
      </c>
      <c r="S200" s="45">
        <f>4*B200+3*C200+2*D200</f>
        <v>673820.77800000005</v>
      </c>
      <c r="T200" s="45">
        <f>SUM(S$189:S200)</f>
        <v>7785822.9020000007</v>
      </c>
      <c r="U200" s="46">
        <f>S200/N200</f>
        <v>1.95109602653652</v>
      </c>
      <c r="V200" s="51">
        <f>B200/N200</f>
        <v>0.34383993363582499</v>
      </c>
      <c r="W200" s="13">
        <v>91</v>
      </c>
      <c r="X200" s="13">
        <v>2333</v>
      </c>
      <c r="Y200" s="13">
        <v>1167</v>
      </c>
    </row>
    <row r="201" spans="1:25" ht="11" customHeight="1">
      <c r="A201" s="37" t="s">
        <v>210</v>
      </c>
      <c r="B201" s="38">
        <v>115501.124</v>
      </c>
      <c r="C201" s="38">
        <v>2123.826</v>
      </c>
      <c r="D201" s="38">
        <v>91409.824999999997</v>
      </c>
      <c r="E201" s="38">
        <v>1118.8219999999999</v>
      </c>
      <c r="F201" s="38">
        <v>73120.611999999994</v>
      </c>
      <c r="G201" s="38">
        <v>-435.36599999999999</v>
      </c>
      <c r="H201" s="38">
        <v>27857.666000000001</v>
      </c>
      <c r="I201" s="38">
        <v>3589.0030000000002</v>
      </c>
      <c r="J201" s="38">
        <v>1862.9949999999999</v>
      </c>
      <c r="K201" s="38">
        <v>1399.462</v>
      </c>
      <c r="L201" s="11">
        <f>SUM(W201:Y201)</f>
        <v>3396</v>
      </c>
      <c r="M201" s="38">
        <v>20607.401999999998</v>
      </c>
      <c r="N201" s="38">
        <v>341388.85700000002</v>
      </c>
      <c r="O201" s="38">
        <f t="shared" si="39"/>
        <v>-162.51400000002468</v>
      </c>
      <c r="P201" s="84">
        <f>N201/N189-1</f>
        <v>-3.212247392376566E-2</v>
      </c>
      <c r="Q201" s="23">
        <f>SUM(H201:M201)</f>
        <v>58712.528000000006</v>
      </c>
      <c r="R201" s="65">
        <f>SUM(H201:M201)/N201</f>
        <v>0.17198138368060445</v>
      </c>
      <c r="S201" s="23">
        <f>4*B201+3*C201+2*D201</f>
        <v>651195.62399999995</v>
      </c>
      <c r="T201" s="23">
        <f>SUM(S201:S$201)</f>
        <v>651195.62399999995</v>
      </c>
      <c r="U201" s="24">
        <f>S201/N201</f>
        <v>1.9074893941251279</v>
      </c>
      <c r="V201" s="49">
        <f>B201/N201</f>
        <v>0.33832716455651624</v>
      </c>
      <c r="W201" s="38">
        <v>90</v>
      </c>
      <c r="X201" s="38">
        <v>2062</v>
      </c>
      <c r="Y201" s="38">
        <v>1244</v>
      </c>
    </row>
    <row r="202" spans="1:25" ht="11" customHeight="1">
      <c r="A202" s="12" t="s">
        <v>212</v>
      </c>
      <c r="B202" s="9">
        <v>86872.767000000007</v>
      </c>
      <c r="C202" s="9">
        <v>1642.6210000000001</v>
      </c>
      <c r="D202" s="9">
        <v>80510.172999999995</v>
      </c>
      <c r="E202" s="9">
        <v>1188.6959999999999</v>
      </c>
      <c r="F202" s="9">
        <v>64052.805</v>
      </c>
      <c r="G202" s="9">
        <v>-507.911</v>
      </c>
      <c r="H202" s="9">
        <v>24543.092000000001</v>
      </c>
      <c r="I202" s="9">
        <v>3404.9160000000002</v>
      </c>
      <c r="J202" s="9">
        <v>1646.316</v>
      </c>
      <c r="K202" s="9">
        <v>1241.317</v>
      </c>
      <c r="L202" s="9">
        <f>SUM(W202:Y202)</f>
        <v>3880</v>
      </c>
      <c r="M202" s="9">
        <v>22088.204000000002</v>
      </c>
      <c r="N202" s="9">
        <v>290166.25099999999</v>
      </c>
      <c r="O202" s="9">
        <f t="shared" ref="O202" si="41">N202-SUM(B202:M202)</f>
        <v>-396.74499999999534</v>
      </c>
      <c r="P202" s="84">
        <f>N202/N190-1</f>
        <v>-7.5016178500256769E-2</v>
      </c>
      <c r="Q202" s="23">
        <f>SUM(H202:M202)</f>
        <v>56803.845000000001</v>
      </c>
      <c r="R202" s="65">
        <f>SUM(H202:M202)/N202</f>
        <v>0.19576310065087482</v>
      </c>
      <c r="S202" s="23">
        <f>4*B202+3*C202+2*D202</f>
        <v>513439.277</v>
      </c>
      <c r="T202" s="23">
        <f>SUM(S$201:S202)</f>
        <v>1164634.9010000001</v>
      </c>
      <c r="U202" s="24">
        <f>S202/N202</f>
        <v>1.7694658673451311</v>
      </c>
      <c r="V202" s="49">
        <f>B202/N202</f>
        <v>0.29938963163569293</v>
      </c>
      <c r="W202" s="9">
        <v>136</v>
      </c>
      <c r="X202" s="9">
        <v>2361</v>
      </c>
      <c r="Y202" s="9">
        <v>1383</v>
      </c>
    </row>
    <row r="203" spans="1:25" ht="11" customHeight="1">
      <c r="A203" s="37" t="s">
        <v>214</v>
      </c>
      <c r="B203" s="38">
        <v>89425.956999999995</v>
      </c>
      <c r="C203" s="38">
        <v>1687.9269999999999</v>
      </c>
      <c r="D203" s="38">
        <v>94956.218999999997</v>
      </c>
      <c r="E203" s="38">
        <v>1254.546</v>
      </c>
      <c r="F203" s="38">
        <v>65093.2</v>
      </c>
      <c r="G203" s="38">
        <v>-521.03499999999997</v>
      </c>
      <c r="H203" s="38">
        <v>30221.182000000001</v>
      </c>
      <c r="I203" s="38">
        <v>3661.9340000000002</v>
      </c>
      <c r="J203" s="38">
        <v>1753.115</v>
      </c>
      <c r="K203" s="38">
        <v>1379.83</v>
      </c>
      <c r="L203" s="9">
        <f>SUM(W203:Y203)</f>
        <v>6420</v>
      </c>
      <c r="M203" s="38">
        <v>26029.848999999998</v>
      </c>
      <c r="N203" s="38">
        <v>320413.30800000002</v>
      </c>
      <c r="O203" s="38">
        <f t="shared" ref="O203" si="42">N203-SUM(B203:M203)</f>
        <v>-949.41599999996834</v>
      </c>
      <c r="P203" s="84">
        <f>N203/N191-1</f>
        <v>5.2594300163306684E-2</v>
      </c>
      <c r="Q203" s="23">
        <f>SUM(H203:M203)</f>
        <v>69465.91</v>
      </c>
      <c r="R203" s="65">
        <f>SUM(H203:M203)/N203</f>
        <v>0.21680095135124661</v>
      </c>
      <c r="S203" s="23">
        <f>4*B203+3*C203+2*D203</f>
        <v>552680.04700000002</v>
      </c>
      <c r="T203" s="23">
        <f>SUM(S$201:S203)</f>
        <v>1717314.9480000001</v>
      </c>
      <c r="U203" s="24">
        <f>S203/N203</f>
        <v>1.7248972910950378</v>
      </c>
      <c r="V203" s="49">
        <f>B203/N203</f>
        <v>0.27909563918612268</v>
      </c>
      <c r="W203" s="38">
        <v>297</v>
      </c>
      <c r="X203" s="38">
        <v>4136</v>
      </c>
      <c r="Y203" s="38">
        <v>1987</v>
      </c>
    </row>
    <row r="204" spans="1:25" ht="11" customHeight="1">
      <c r="A204" s="25" t="s">
        <v>215</v>
      </c>
      <c r="B204" s="26">
        <v>81532.41</v>
      </c>
      <c r="C204" s="26">
        <v>1288.125</v>
      </c>
      <c r="D204" s="26">
        <v>86325.528999999995</v>
      </c>
      <c r="E204" s="26">
        <v>1153.82</v>
      </c>
      <c r="F204" s="26">
        <v>56743.351999999999</v>
      </c>
      <c r="G204" s="26">
        <v>-438.72899999999998</v>
      </c>
      <c r="H204" s="26">
        <v>29322.146000000001</v>
      </c>
      <c r="I204" s="26">
        <v>3372.73</v>
      </c>
      <c r="J204" s="26">
        <v>1663.4169999999999</v>
      </c>
      <c r="K204" s="26">
        <v>1357.3489999999999</v>
      </c>
      <c r="L204" s="9">
        <f>SUM(W204:Y204)</f>
        <v>6985</v>
      </c>
      <c r="M204" s="26">
        <v>25722.1</v>
      </c>
      <c r="N204" s="26">
        <v>293839.88799999998</v>
      </c>
      <c r="O204" s="26">
        <f t="shared" ref="O204:O206" si="43">N204-SUM(B204:M204)</f>
        <v>-1187.3610000000335</v>
      </c>
      <c r="P204" s="84">
        <f>N204/N192-1</f>
        <v>3.181565738280101E-3</v>
      </c>
      <c r="Q204" s="23">
        <f>SUM(H204:M204)</f>
        <v>68422.741999999998</v>
      </c>
      <c r="R204" s="65">
        <f>SUM(H204:M204)/N204</f>
        <v>0.23285722869592165</v>
      </c>
      <c r="S204" s="23">
        <f>4*B204+3*C204+2*D204</f>
        <v>502645.07299999997</v>
      </c>
      <c r="T204" s="23">
        <f>SUM(S$201:S204)</f>
        <v>2219960.0210000002</v>
      </c>
      <c r="U204" s="24">
        <f>S204/N204</f>
        <v>1.7106087142260278</v>
      </c>
      <c r="V204" s="49">
        <f>B204/N204</f>
        <v>0.27747223344980315</v>
      </c>
      <c r="W204" s="26">
        <v>310</v>
      </c>
      <c r="X204" s="26">
        <v>4464</v>
      </c>
      <c r="Y204" s="26">
        <v>2211</v>
      </c>
    </row>
    <row r="205" spans="1:25" ht="11" customHeight="1">
      <c r="A205" s="25" t="s">
        <v>216</v>
      </c>
      <c r="B205" s="26">
        <v>92464.494000000006</v>
      </c>
      <c r="C205" s="26">
        <v>1772.4190000000001</v>
      </c>
      <c r="D205" s="26">
        <v>96782.32</v>
      </c>
      <c r="E205" s="26">
        <v>1182</v>
      </c>
      <c r="F205" s="26">
        <v>61309.446000000004</v>
      </c>
      <c r="G205" s="26">
        <v>-423.16800000000001</v>
      </c>
      <c r="H205" s="26">
        <v>32181.395</v>
      </c>
      <c r="I205" s="26">
        <v>3431.3069999999998</v>
      </c>
      <c r="J205" s="26">
        <v>1735.2280000000001</v>
      </c>
      <c r="K205" s="26">
        <v>1295.0619999999999</v>
      </c>
      <c r="L205" s="9">
        <f>SUM(W205:Y205)</f>
        <v>8206</v>
      </c>
      <c r="M205" s="26">
        <v>22605.814999999999</v>
      </c>
      <c r="N205" s="26">
        <v>321158.92800000001</v>
      </c>
      <c r="O205" s="26">
        <f t="shared" si="43"/>
        <v>-1383.3899999999558</v>
      </c>
      <c r="P205" s="84">
        <f>N205/N193-1</f>
        <v>1.3760170424398366E-2</v>
      </c>
      <c r="Q205" s="23">
        <f>SUM(H205:M205)</f>
        <v>69454.807000000001</v>
      </c>
      <c r="R205" s="65">
        <f>SUM(H205:M205)/N205</f>
        <v>0.21626304282594938</v>
      </c>
      <c r="S205" s="23">
        <f>4*B205+3*C205+2*D205</f>
        <v>568739.87300000002</v>
      </c>
      <c r="T205" s="23">
        <f>SUM(S$201:S205)</f>
        <v>2788699.8940000003</v>
      </c>
      <c r="U205" s="24">
        <f>S205/N205</f>
        <v>1.7708985284693688</v>
      </c>
      <c r="V205" s="49">
        <f>B205/N205</f>
        <v>0.28790883870430656</v>
      </c>
      <c r="W205" s="26">
        <v>402</v>
      </c>
      <c r="X205" s="26">
        <v>5364</v>
      </c>
      <c r="Y205" s="26">
        <v>2440</v>
      </c>
    </row>
    <row r="206" spans="1:25" ht="11" customHeight="1">
      <c r="A206" s="25" t="s">
        <v>217</v>
      </c>
      <c r="B206" s="26">
        <v>107728.58900000001</v>
      </c>
      <c r="C206" s="26">
        <v>1879.6189999999999</v>
      </c>
      <c r="D206" s="26">
        <v>116062.36199999999</v>
      </c>
      <c r="E206" s="26">
        <v>1207.548</v>
      </c>
      <c r="F206" s="26">
        <v>67010.782000000007</v>
      </c>
      <c r="G206" s="26">
        <v>-567.51599999999996</v>
      </c>
      <c r="H206" s="26">
        <v>30423.077000000001</v>
      </c>
      <c r="I206" s="26">
        <v>3624.5569999999998</v>
      </c>
      <c r="J206" s="26">
        <v>1688.2660000000001</v>
      </c>
      <c r="K206" s="26">
        <v>1264.7439999999999</v>
      </c>
      <c r="L206" s="9">
        <f>SUM(W206:Y206)</f>
        <v>8756</v>
      </c>
      <c r="M206" s="26">
        <v>19642.383999999998</v>
      </c>
      <c r="N206" s="26">
        <v>357285.7</v>
      </c>
      <c r="O206" s="26">
        <f t="shared" si="43"/>
        <v>-1434.7119999999995</v>
      </c>
      <c r="P206" s="84">
        <f>N206/N194-1</f>
        <v>-2.8575242646969867E-2</v>
      </c>
      <c r="Q206" s="23">
        <f>SUM(H206:M206)</f>
        <v>65399.027999999998</v>
      </c>
      <c r="R206" s="65">
        <f>SUM(H206:M206)/N206</f>
        <v>0.18304406809452489</v>
      </c>
      <c r="S206" s="23">
        <f>4*B206+3*C206+2*D206</f>
        <v>668677.93700000003</v>
      </c>
      <c r="T206" s="23">
        <f>SUM(S$201:S206)</f>
        <v>3457377.8310000002</v>
      </c>
      <c r="U206" s="24">
        <f>S206/N206</f>
        <v>1.871549678590551</v>
      </c>
      <c r="V206" s="49">
        <f>B206/N206</f>
        <v>0.30151945347938641</v>
      </c>
      <c r="W206" s="26">
        <v>465</v>
      </c>
      <c r="X206" s="26">
        <v>5788</v>
      </c>
      <c r="Y206" s="26">
        <v>2503</v>
      </c>
    </row>
    <row r="207" spans="1:25" ht="11" customHeight="1">
      <c r="A207" s="25" t="s">
        <v>218</v>
      </c>
      <c r="B207" s="26">
        <v>127984.19899999999</v>
      </c>
      <c r="C207" s="26">
        <v>1747.1</v>
      </c>
      <c r="D207" s="26">
        <v>144715.57</v>
      </c>
      <c r="E207" s="26">
        <v>1258.884</v>
      </c>
      <c r="F207" s="26">
        <v>71314.218999999997</v>
      </c>
      <c r="G207" s="26">
        <v>-759.49400000000003</v>
      </c>
      <c r="H207" s="26">
        <v>25740.971000000001</v>
      </c>
      <c r="I207" s="26">
        <v>3921.7559999999999</v>
      </c>
      <c r="J207" s="26">
        <v>1752.3889999999999</v>
      </c>
      <c r="K207" s="26">
        <v>1367.808</v>
      </c>
      <c r="L207" s="9">
        <f>SUM(W207:Y207)</f>
        <v>8082</v>
      </c>
      <c r="M207" s="26">
        <v>15846.186</v>
      </c>
      <c r="N207" s="26">
        <v>401571.59700000001</v>
      </c>
      <c r="O207" s="26">
        <f t="shared" ref="O207" si="44">N207-SUM(B207:M207)</f>
        <v>-1399.9910000000382</v>
      </c>
      <c r="P207" s="84">
        <f>N207/N195-1</f>
        <v>-2.5077863393158095E-2</v>
      </c>
      <c r="Q207" s="23">
        <f>SUM(H207:M207)</f>
        <v>56711.11</v>
      </c>
      <c r="R207" s="65">
        <f>SUM(H207:M207)/N207</f>
        <v>0.1412229112409063</v>
      </c>
      <c r="S207" s="23">
        <f>4*B207+3*C207+2*D207</f>
        <v>806609.23600000003</v>
      </c>
      <c r="T207" s="23">
        <f>SUM(S$201:S207)</f>
        <v>4263987.0669999998</v>
      </c>
      <c r="U207" s="24">
        <f>S207/N207</f>
        <v>2.0086311931070164</v>
      </c>
      <c r="V207" s="49">
        <f>B207/N207</f>
        <v>0.31870829499926012</v>
      </c>
      <c r="W207" s="26">
        <v>311</v>
      </c>
      <c r="X207" s="26">
        <v>5193</v>
      </c>
      <c r="Y207" s="26">
        <v>2578</v>
      </c>
    </row>
    <row r="208" spans="1:25" ht="11" customHeight="1">
      <c r="A208" s="25" t="s">
        <v>224</v>
      </c>
      <c r="B208" s="26">
        <v>119879.962</v>
      </c>
      <c r="C208" s="26">
        <v>1724.508</v>
      </c>
      <c r="D208" s="26">
        <v>139603.451</v>
      </c>
      <c r="E208" s="26">
        <v>1320.1189999999999</v>
      </c>
      <c r="F208" s="26">
        <v>72384.217999999993</v>
      </c>
      <c r="G208" s="26">
        <v>-638.23400000000004</v>
      </c>
      <c r="H208" s="26">
        <v>21238.692999999999</v>
      </c>
      <c r="I208" s="26">
        <v>3879.7280000000001</v>
      </c>
      <c r="J208" s="26">
        <v>1768.03</v>
      </c>
      <c r="K208" s="26">
        <v>1357.0419999999999</v>
      </c>
      <c r="L208" s="9">
        <f>SUM(W208:Y208)</f>
        <v>7902</v>
      </c>
      <c r="M208" s="26">
        <v>13146.874</v>
      </c>
      <c r="N208" s="26">
        <v>382254.60800000001</v>
      </c>
      <c r="O208" s="26">
        <f t="shared" ref="O208" si="45">N208-SUM(B208:M208)</f>
        <v>-1311.7829999999958</v>
      </c>
      <c r="P208" s="84">
        <f>N208/N196-1</f>
        <v>-6.7024227649924439E-2</v>
      </c>
      <c r="Q208" s="23">
        <f>SUM(H208:M208)</f>
        <v>49292.366999999998</v>
      </c>
      <c r="R208" s="65">
        <f>SUM(H208:M208)/N208</f>
        <v>0.12895166197708727</v>
      </c>
      <c r="S208" s="23">
        <f>4*B208+3*C208+2*D208</f>
        <v>763900.27399999998</v>
      </c>
      <c r="T208" s="23">
        <f>SUM(S$201:S208)</f>
        <v>5027887.341</v>
      </c>
      <c r="U208" s="24">
        <f>S208/N208</f>
        <v>1.9984069727682654</v>
      </c>
      <c r="V208" s="49">
        <f>B208/N208</f>
        <v>0.31361286297430324</v>
      </c>
      <c r="W208" s="26">
        <v>341</v>
      </c>
      <c r="X208" s="26">
        <v>5060</v>
      </c>
      <c r="Y208" s="26">
        <v>2501</v>
      </c>
    </row>
    <row r="209" spans="1:26" ht="11" customHeight="1">
      <c r="A209" s="25" t="s">
        <v>225</v>
      </c>
      <c r="B209" s="26">
        <v>98415.986999999994</v>
      </c>
      <c r="C209" s="26">
        <v>1665.001</v>
      </c>
      <c r="D209" s="26">
        <v>116670.787</v>
      </c>
      <c r="E209" s="26">
        <v>1119.577</v>
      </c>
      <c r="F209" s="26">
        <v>68073.358999999997</v>
      </c>
      <c r="G209" s="26">
        <v>-606.08100000000002</v>
      </c>
      <c r="H209" s="26">
        <v>18962.78</v>
      </c>
      <c r="I209" s="26">
        <v>3416.7429999999999</v>
      </c>
      <c r="J209" s="26">
        <v>1642.8430000000001</v>
      </c>
      <c r="K209" s="26">
        <v>1325.4359999999999</v>
      </c>
      <c r="L209" s="9">
        <f>SUM(W209:Y209)</f>
        <v>7407</v>
      </c>
      <c r="M209" s="26">
        <v>17291.385999999999</v>
      </c>
      <c r="N209" s="26">
        <v>334151.89500000002</v>
      </c>
      <c r="O209" s="26">
        <f t="shared" ref="O209:O211" si="46">N209-SUM(B209:M209)</f>
        <v>-1232.9230000000098</v>
      </c>
      <c r="P209" s="84">
        <f>N209/N197-1</f>
        <v>-4.9348577452880349E-2</v>
      </c>
      <c r="Q209" s="23">
        <f>SUM(H209:M209)</f>
        <v>50046.187999999995</v>
      </c>
      <c r="R209" s="65">
        <f>SUM(H209:M209)/N209</f>
        <v>0.14977077415646556</v>
      </c>
      <c r="S209" s="23">
        <f>4*B209+3*C209+2*D209</f>
        <v>632000.52500000002</v>
      </c>
      <c r="T209" s="23">
        <f>SUM(S$201:S209)</f>
        <v>5659887.8660000004</v>
      </c>
      <c r="U209" s="24">
        <f>S209/N209</f>
        <v>1.8913569979903899</v>
      </c>
      <c r="V209" s="49">
        <f>B209/N209</f>
        <v>0.29452470110935625</v>
      </c>
      <c r="W209" s="26">
        <v>349</v>
      </c>
      <c r="X209" s="26">
        <v>4818</v>
      </c>
      <c r="Y209" s="26">
        <v>2240</v>
      </c>
    </row>
    <row r="210" spans="1:26" ht="11" customHeight="1">
      <c r="A210" s="25" t="s">
        <v>227</v>
      </c>
      <c r="B210" s="26">
        <v>90094</v>
      </c>
      <c r="C210" s="26">
        <v>1534</v>
      </c>
      <c r="D210" s="26">
        <v>106983</v>
      </c>
      <c r="E210" s="26">
        <v>1011</v>
      </c>
      <c r="F210" s="26">
        <v>65995</v>
      </c>
      <c r="G210" s="26">
        <v>-463</v>
      </c>
      <c r="H210" s="26">
        <v>17208</v>
      </c>
      <c r="I210" s="26">
        <v>3572</v>
      </c>
      <c r="J210" s="26">
        <v>1686</v>
      </c>
      <c r="K210" s="26">
        <v>1261</v>
      </c>
      <c r="L210" s="9">
        <f>SUM(W210:Y210)</f>
        <v>6832</v>
      </c>
      <c r="M210" s="26">
        <v>24789</v>
      </c>
      <c r="N210" s="26">
        <v>319494</v>
      </c>
      <c r="O210" s="26">
        <f t="shared" si="46"/>
        <v>-1008</v>
      </c>
      <c r="P210" s="84">
        <f>N210/N198-1</f>
        <v>2.0884147904050687E-2</v>
      </c>
      <c r="Q210" s="23">
        <f>SUM(H210:M210)</f>
        <v>55348</v>
      </c>
      <c r="R210" s="65">
        <f>SUM(H210:M210)/N210</f>
        <v>0.1732364301051037</v>
      </c>
      <c r="S210" s="23">
        <f>4*B210+3*C210+2*D210</f>
        <v>578944</v>
      </c>
      <c r="T210" s="23">
        <f>SUM(S$201:S210)</f>
        <v>6238831.8660000004</v>
      </c>
      <c r="U210" s="24">
        <f>S210/N210</f>
        <v>1.8120653283003749</v>
      </c>
      <c r="V210" s="49">
        <f>B210/N210</f>
        <v>0.28198964612793981</v>
      </c>
      <c r="W210" s="26">
        <v>314</v>
      </c>
      <c r="X210" s="26">
        <v>4516</v>
      </c>
      <c r="Y210" s="26">
        <v>2002</v>
      </c>
    </row>
    <row r="211" spans="1:26" ht="11" customHeight="1">
      <c r="A211" s="25" t="s">
        <v>228</v>
      </c>
      <c r="B211" s="26">
        <v>91153</v>
      </c>
      <c r="C211" s="26">
        <v>1606</v>
      </c>
      <c r="D211" s="26">
        <v>92814</v>
      </c>
      <c r="E211" s="26">
        <v>1194</v>
      </c>
      <c r="F211" s="26">
        <v>66618</v>
      </c>
      <c r="G211" s="26">
        <v>-478</v>
      </c>
      <c r="H211" s="26">
        <v>19841</v>
      </c>
      <c r="I211" s="26">
        <v>3560</v>
      </c>
      <c r="J211" s="26">
        <v>1715</v>
      </c>
      <c r="K211" s="26">
        <v>1334</v>
      </c>
      <c r="L211" s="9">
        <f>SUM(W211:Y211)</f>
        <v>4694</v>
      </c>
      <c r="M211" s="26">
        <v>23320</v>
      </c>
      <c r="N211" s="26">
        <v>306819</v>
      </c>
      <c r="O211" s="26">
        <f t="shared" si="46"/>
        <v>-552</v>
      </c>
      <c r="P211" s="84">
        <f>N211/N198-1</f>
        <v>-1.9616476754577783E-2</v>
      </c>
      <c r="Q211" s="23">
        <f>SUM(H211:M211)</f>
        <v>54464</v>
      </c>
      <c r="R211" s="65">
        <f>SUM(H211:M211)/N211</f>
        <v>0.17751182293143514</v>
      </c>
      <c r="S211" s="23">
        <f>4*B211+3*C211+2*D211</f>
        <v>555058</v>
      </c>
      <c r="T211" s="23">
        <f>SUM(S$201:S211)</f>
        <v>6793889.8660000004</v>
      </c>
      <c r="U211" s="24">
        <f>S211/N211</f>
        <v>1.809073101730988</v>
      </c>
      <c r="V211" s="49">
        <f>B211/N211</f>
        <v>0.29709046701801389</v>
      </c>
      <c r="W211" s="26">
        <v>131</v>
      </c>
      <c r="X211" s="26">
        <v>2989</v>
      </c>
      <c r="Y211" s="26">
        <v>1574</v>
      </c>
    </row>
    <row r="212" spans="1:26" ht="11" customHeight="1" thickBot="1">
      <c r="A212" s="25" t="s">
        <v>230</v>
      </c>
      <c r="B212" s="26">
        <v>106578</v>
      </c>
      <c r="C212" s="26">
        <v>2513</v>
      </c>
      <c r="D212" s="26">
        <v>106144</v>
      </c>
      <c r="E212" s="26">
        <v>1127</v>
      </c>
      <c r="F212" s="26">
        <v>73700</v>
      </c>
      <c r="G212" s="26">
        <v>-656</v>
      </c>
      <c r="H212" s="26">
        <v>22507</v>
      </c>
      <c r="I212" s="26">
        <v>3859</v>
      </c>
      <c r="J212" s="26">
        <v>1795</v>
      </c>
      <c r="K212" s="26">
        <v>1393</v>
      </c>
      <c r="L212" s="9">
        <f>SUM(W212:Y212)</f>
        <v>4536</v>
      </c>
      <c r="M212" s="26">
        <v>22776</v>
      </c>
      <c r="N212" s="26">
        <v>345939</v>
      </c>
      <c r="O212" s="26">
        <f t="shared" ref="O212" si="47">N212-SUM(B212:M212)</f>
        <v>-333</v>
      </c>
      <c r="P212" s="84">
        <f>N212/N199-1</f>
        <v>0.16448211694453008</v>
      </c>
      <c r="Q212" s="23">
        <f>SUM(H212:M212)</f>
        <v>56866</v>
      </c>
      <c r="R212" s="65">
        <f>SUM(H212:M212)/N212</f>
        <v>0.16438158172394554</v>
      </c>
      <c r="S212" s="23">
        <f>4*B212+3*C212+2*D212</f>
        <v>646139</v>
      </c>
      <c r="T212" s="23">
        <f>SUM(S$201:S212)</f>
        <v>7440028.8660000004</v>
      </c>
      <c r="U212" s="24">
        <f>S212/N212</f>
        <v>1.8677830484565199</v>
      </c>
      <c r="V212" s="49">
        <f>B212/N212</f>
        <v>0.30808321698334101</v>
      </c>
      <c r="W212" s="26">
        <v>123</v>
      </c>
      <c r="X212" s="26">
        <v>2937</v>
      </c>
      <c r="Y212" s="26">
        <v>1476</v>
      </c>
    </row>
    <row r="213" spans="1:26" ht="11" customHeight="1">
      <c r="A213" s="57">
        <v>2017</v>
      </c>
      <c r="B213" s="27">
        <f>SUM(B$201:B212)</f>
        <v>1207630.4890000001</v>
      </c>
      <c r="C213" s="27">
        <f>SUM(C$201:C212)</f>
        <v>21184.146000000001</v>
      </c>
      <c r="D213" s="27">
        <f>SUM(D$201:D212)</f>
        <v>1272977.236</v>
      </c>
      <c r="E213" s="27">
        <f>SUM(E$201:E212)</f>
        <v>14136.011999999999</v>
      </c>
      <c r="F213" s="27">
        <f>SUM(F$201:F212)</f>
        <v>805414.99300000002</v>
      </c>
      <c r="G213" s="27">
        <f>SUM(G$201:G212)</f>
        <v>-6494.5340000000006</v>
      </c>
      <c r="H213" s="27">
        <f>SUM(H$201:H212)</f>
        <v>300047.00199999998</v>
      </c>
      <c r="I213" s="27">
        <f>SUM(I$201:I212)</f>
        <v>43293.673999999999</v>
      </c>
      <c r="J213" s="27">
        <f>SUM(J$201:J212)</f>
        <v>20708.599000000002</v>
      </c>
      <c r="K213" s="27">
        <f>SUM(K$201:K212)</f>
        <v>15976.05</v>
      </c>
      <c r="L213" s="27">
        <f>SUM(L$201:L212)</f>
        <v>77096</v>
      </c>
      <c r="M213" s="27">
        <f>SUM(M$201:M212)</f>
        <v>253865.19999999998</v>
      </c>
      <c r="N213" s="27">
        <f>SUM(N$201:N212)</f>
        <v>4014483.0320000001</v>
      </c>
      <c r="O213" s="2">
        <f>SUM(O$201:O212)</f>
        <v>-11351.835000000021</v>
      </c>
      <c r="P213" s="82">
        <f>N213/N215*12/12</f>
        <v>0.98470760458888107</v>
      </c>
      <c r="Q213" s="86">
        <f>S213/S215*12/12</f>
        <v>0.95558670671648926</v>
      </c>
      <c r="R213" s="42">
        <f>SUM(H213:M213)</f>
        <v>710986.52499999991</v>
      </c>
      <c r="S213" s="34">
        <f>SUM(S$201:S212)</f>
        <v>7440028.8660000004</v>
      </c>
      <c r="T213" s="42">
        <f>F213+SUM(H213:M213)</f>
        <v>1516401.5179999999</v>
      </c>
      <c r="U213" s="29">
        <f>S213/N213</f>
        <v>1.8532968770062048</v>
      </c>
      <c r="V213" s="50">
        <f>B213/N213</f>
        <v>0.30081843150757154</v>
      </c>
      <c r="W213" s="27">
        <f>SUM(W$201:W212)</f>
        <v>3269</v>
      </c>
      <c r="X213" s="27">
        <f>SUM(X$201:X212)</f>
        <v>49688</v>
      </c>
      <c r="Y213" s="27">
        <f>SUM(Y$201:Y212)</f>
        <v>24139</v>
      </c>
    </row>
    <row r="214" spans="1:26" ht="11" customHeight="1" thickBot="1">
      <c r="A214" s="30">
        <v>2017</v>
      </c>
      <c r="B214" s="19">
        <f t="shared" ref="B214:O214" si="48">B213/$N213</f>
        <v>0.30081843150757154</v>
      </c>
      <c r="C214" s="20">
        <f t="shared" si="48"/>
        <v>5.2769300134384032E-3</v>
      </c>
      <c r="D214" s="20">
        <f t="shared" si="48"/>
        <v>0.31709618046780175</v>
      </c>
      <c r="E214" s="20">
        <f t="shared" si="48"/>
        <v>3.5212533936050767E-3</v>
      </c>
      <c r="F214" s="20">
        <f t="shared" si="48"/>
        <v>0.2006273252570569</v>
      </c>
      <c r="G214" s="20">
        <f t="shared" si="48"/>
        <v>-1.6177759248777914E-3</v>
      </c>
      <c r="H214" s="20">
        <f t="shared" si="48"/>
        <v>7.4741130952175855E-2</v>
      </c>
      <c r="I214" s="20">
        <f t="shared" si="48"/>
        <v>1.0784370902778796E-2</v>
      </c>
      <c r="J214" s="20">
        <f t="shared" si="48"/>
        <v>5.1584721706204491E-3</v>
      </c>
      <c r="K214" s="20">
        <f t="shared" si="48"/>
        <v>3.9796033194442956E-3</v>
      </c>
      <c r="L214" s="20">
        <f t="shared" si="48"/>
        <v>1.9204465278706402E-2</v>
      </c>
      <c r="M214" s="20">
        <f t="shared" si="48"/>
        <v>6.3237332920927883E-2</v>
      </c>
      <c r="N214" s="21">
        <f t="shared" si="48"/>
        <v>1</v>
      </c>
      <c r="O214" s="20">
        <f t="shared" si="48"/>
        <v>-2.8277202592495651E-3</v>
      </c>
      <c r="P214" s="5">
        <f>SUM(B214:F214)+SUM(H214:M214)</f>
        <v>1.0044454961841274</v>
      </c>
      <c r="Q214" s="87">
        <f>(S213/S219)*12/12</f>
        <v>0.85733304714837588</v>
      </c>
      <c r="R214" s="53">
        <f>SUM(H214:M214)</f>
        <v>0.17710537554465366</v>
      </c>
      <c r="S214" s="53"/>
      <c r="T214" s="53">
        <f>F214+SUM(H214:M214)</f>
        <v>0.37773270080171056</v>
      </c>
      <c r="U214" s="46"/>
      <c r="V214" s="51"/>
      <c r="W214" s="20">
        <f>W213/$N213</f>
        <v>8.1430161092782018E-4</v>
      </c>
      <c r="X214" s="20">
        <f>X213/$N213</f>
        <v>1.2377185207641948E-2</v>
      </c>
      <c r="Y214" s="20">
        <f>Y213/$N213</f>
        <v>6.0129784601366323E-3</v>
      </c>
      <c r="Z214" s="5">
        <f>E214+G214+I214+J214+K214+O214</f>
        <v>1.8998203602321261E-2</v>
      </c>
    </row>
    <row r="215" spans="1:26" ht="11" customHeight="1">
      <c r="A215" s="1">
        <v>2016</v>
      </c>
      <c r="B215" s="27">
        <f>SUM(B$189:B200)</f>
        <v>1239148.6540000001</v>
      </c>
      <c r="C215" s="27">
        <f>SUM(C$189:C200)</f>
        <v>24204.805999999997</v>
      </c>
      <c r="D215" s="27">
        <f>SUM(D$189:D200)</f>
        <v>1378306.9339999999</v>
      </c>
      <c r="E215" s="27">
        <f>SUM(E$189:E200)</f>
        <v>12807.433000000001</v>
      </c>
      <c r="F215" s="27">
        <f>SUM(F$189:F200)</f>
        <v>805693.94799999997</v>
      </c>
      <c r="G215" s="27">
        <f>SUM(G$189:G200)</f>
        <v>-6686.1270000000013</v>
      </c>
      <c r="H215" s="27">
        <f>SUM(H$189:H200)</f>
        <v>267812.152</v>
      </c>
      <c r="I215" s="27">
        <f>SUM(I$189:I200)</f>
        <v>40947.229000000007</v>
      </c>
      <c r="J215" s="27">
        <f>SUM(J$189:J200)</f>
        <v>21813.230999999996</v>
      </c>
      <c r="K215" s="27">
        <f>SUM(K$189:K200)</f>
        <v>15825.807999999999</v>
      </c>
      <c r="L215" s="27">
        <f>SUM(L$189:L200)</f>
        <v>54866</v>
      </c>
      <c r="M215" s="27">
        <f>SUM(M$189:M200)</f>
        <v>226992.56200000001</v>
      </c>
      <c r="N215" s="27">
        <f>SUM(N$189:N200)</f>
        <v>4076827.4899999993</v>
      </c>
      <c r="O215" s="2">
        <f>SUM(O$189:O200)</f>
        <v>-4905.140000000014</v>
      </c>
      <c r="P215" s="82">
        <f>N215/N217*12/12</f>
        <v>0.99741731551899848</v>
      </c>
      <c r="Q215" s="88">
        <f>S215/S219*12/12</f>
        <v>0.89717975472291267</v>
      </c>
      <c r="R215" s="23">
        <f>SUM(H215:M215)</f>
        <v>628256.98199999996</v>
      </c>
      <c r="S215" s="34">
        <f>SUM(S$189:S200)</f>
        <v>7785822.9020000007</v>
      </c>
      <c r="T215" s="42">
        <f>F215+SUM(H215:M215)</f>
        <v>1433950.93</v>
      </c>
      <c r="U215" s="29">
        <f>S215/N215</f>
        <v>1.9097749220681404</v>
      </c>
      <c r="V215" s="50">
        <f>B215/N215</f>
        <v>0.3039492490274589</v>
      </c>
      <c r="W215" s="27">
        <f>SUM(W$189:W200)</f>
        <v>3383</v>
      </c>
      <c r="X215" s="27">
        <f>SUM(X$189:X200)</f>
        <v>32670</v>
      </c>
      <c r="Y215" s="27">
        <f>SUM(Y$189:Y200)</f>
        <v>18813</v>
      </c>
    </row>
    <row r="216" spans="1:26" ht="11" customHeight="1" thickBot="1">
      <c r="A216" s="30">
        <v>2016</v>
      </c>
      <c r="B216" s="19">
        <f t="shared" ref="B216:O216" si="49">B215/$N215</f>
        <v>0.3039492490274589</v>
      </c>
      <c r="C216" s="20">
        <f t="shared" si="49"/>
        <v>5.9371670887158386E-3</v>
      </c>
      <c r="D216" s="20">
        <f t="shared" si="49"/>
        <v>0.33808321234607847</v>
      </c>
      <c r="E216" s="20">
        <f t="shared" si="49"/>
        <v>3.1415194857803519E-3</v>
      </c>
      <c r="F216" s="20">
        <f t="shared" si="49"/>
        <v>0.19762767739775031</v>
      </c>
      <c r="G216" s="20">
        <f t="shared" si="49"/>
        <v>-1.6400318670339428E-3</v>
      </c>
      <c r="H216" s="20">
        <f t="shared" si="49"/>
        <v>6.5691313320691933E-2</v>
      </c>
      <c r="I216" s="20">
        <f t="shared" si="49"/>
        <v>1.0043895431052446E-2</v>
      </c>
      <c r="J216" s="20">
        <f t="shared" si="49"/>
        <v>5.3505405989106494E-3</v>
      </c>
      <c r="K216" s="20">
        <f t="shared" si="49"/>
        <v>3.8818929765409333E-3</v>
      </c>
      <c r="L216" s="20">
        <f t="shared" si="49"/>
        <v>1.3458013647764137E-2</v>
      </c>
      <c r="M216" s="20">
        <f t="shared" si="49"/>
        <v>5.5678726302937104E-2</v>
      </c>
      <c r="N216" s="21">
        <f t="shared" si="49"/>
        <v>1</v>
      </c>
      <c r="O216" s="20">
        <f t="shared" si="49"/>
        <v>-1.2031757566469939E-3</v>
      </c>
      <c r="P216" s="5"/>
      <c r="Q216" s="87">
        <f>(S215/S221)*12/12</f>
        <v>0.89989590766899585</v>
      </c>
      <c r="R216" s="53">
        <f>SUM(H216:M216)</f>
        <v>0.15410438227789719</v>
      </c>
      <c r="S216" s="53"/>
      <c r="T216" s="53">
        <f>F216+SUM(H216:M216)</f>
        <v>0.35173205967564747</v>
      </c>
      <c r="U216" s="46"/>
      <c r="V216" s="51"/>
      <c r="W216" s="20">
        <f>W215/$N215</f>
        <v>8.2981190847494031E-4</v>
      </c>
      <c r="X216" s="20">
        <f>X215/$N215</f>
        <v>8.0135841116985816E-3</v>
      </c>
      <c r="Y216" s="20">
        <f>Y215/$N215</f>
        <v>4.6146176275906154E-3</v>
      </c>
      <c r="Z216" s="5">
        <f>E216+G216+I216+J216+K216+O216</f>
        <v>1.9574640868603443E-2</v>
      </c>
    </row>
    <row r="217" spans="1:26" ht="11" customHeight="1">
      <c r="A217" s="37">
        <v>2015</v>
      </c>
      <c r="B217" s="39">
        <f>SUM(B$177:B188)</f>
        <v>1356057.598</v>
      </c>
      <c r="C217" s="39">
        <f>SUM(C$177:C188)</f>
        <v>28442.004000000001</v>
      </c>
      <c r="D217" s="39">
        <f>SUM(D$177:D188)</f>
        <v>1335066.92</v>
      </c>
      <c r="E217" s="39">
        <f>SUM(E$177:E188)</f>
        <v>12962.592000000001</v>
      </c>
      <c r="F217" s="39">
        <f>SUM(F$177:F188)</f>
        <v>797176.94200000004</v>
      </c>
      <c r="G217" s="39">
        <f>SUM(G$177:G188)</f>
        <v>-5093.223</v>
      </c>
      <c r="H217" s="39">
        <f>SUM(H$177:H188)</f>
        <v>251168.82</v>
      </c>
      <c r="I217" s="39">
        <f>SUM(I$177:I188)</f>
        <v>42358.296000000002</v>
      </c>
      <c r="J217" s="39">
        <f>SUM(J$177:J188)</f>
        <v>21832.135000000002</v>
      </c>
      <c r="K217" s="39">
        <f>SUM(K$177:K188)</f>
        <v>16787.014999999999</v>
      </c>
      <c r="L217" s="39">
        <f>SUM(L$177:L188)</f>
        <v>39034</v>
      </c>
      <c r="M217" s="39">
        <f>SUM(M$177:M188)</f>
        <v>190926.889</v>
      </c>
      <c r="N217" s="39">
        <f>SUM(N$177:N188)</f>
        <v>4087383.9129999997</v>
      </c>
      <c r="O217" s="39">
        <f>SUM(O$177:O188)</f>
        <v>663.92499999998836</v>
      </c>
      <c r="P217" s="82">
        <f>N217/N219*12/12</f>
        <v>0.99864381393425672</v>
      </c>
      <c r="Q217" s="88">
        <f>S217/S221</f>
        <v>0.94541962605966423</v>
      </c>
      <c r="R217" s="23">
        <f>SUM(H217:M217)</f>
        <v>562107.15500000003</v>
      </c>
      <c r="S217" s="55">
        <f>SUM(S$177:S188)</f>
        <v>8179690.2439999999</v>
      </c>
      <c r="T217" s="23">
        <f>F217+SUM(H217:M217)</f>
        <v>1359284.0970000001</v>
      </c>
      <c r="U217" s="24">
        <f>S217/N217</f>
        <v>2.0012042954869851</v>
      </c>
      <c r="V217" s="49">
        <f>B217/N217</f>
        <v>0.33176663285458308</v>
      </c>
      <c r="W217" s="39">
        <f>SUM(W$177:W188)</f>
        <v>3228</v>
      </c>
      <c r="X217" s="39">
        <f>SUM(X$177:X188)</f>
        <v>21665</v>
      </c>
      <c r="Y217" s="39">
        <f>SUM(Y$177:Y188)</f>
        <v>14141</v>
      </c>
    </row>
    <row r="218" spans="1:26" ht="11" customHeight="1" thickBot="1">
      <c r="A218" s="30">
        <v>2015</v>
      </c>
      <c r="B218" s="19">
        <f t="shared" ref="B218:O218" si="50">B217/$N217</f>
        <v>0.33176663285458308</v>
      </c>
      <c r="C218" s="20">
        <f t="shared" si="50"/>
        <v>6.958486064775977E-3</v>
      </c>
      <c r="D218" s="20">
        <f t="shared" si="50"/>
        <v>0.32663115293716233</v>
      </c>
      <c r="E218" s="20">
        <f t="shared" si="50"/>
        <v>3.1713663986326899E-3</v>
      </c>
      <c r="F218" s="20">
        <f t="shared" si="50"/>
        <v>0.1950335370906961</v>
      </c>
      <c r="G218" s="20">
        <f t="shared" si="50"/>
        <v>-1.2460838297574423E-3</v>
      </c>
      <c r="H218" s="20">
        <f t="shared" si="50"/>
        <v>6.1449774561462882E-2</v>
      </c>
      <c r="I218" s="20">
        <f t="shared" si="50"/>
        <v>1.0363180190947726E-2</v>
      </c>
      <c r="J218" s="20">
        <f t="shared" si="50"/>
        <v>5.3413468038963734E-3</v>
      </c>
      <c r="K218" s="20">
        <f t="shared" si="50"/>
        <v>4.1070316264172277E-3</v>
      </c>
      <c r="L218" s="20">
        <f t="shared" si="50"/>
        <v>9.5498736675680602E-3</v>
      </c>
      <c r="M218" s="20">
        <f t="shared" si="50"/>
        <v>4.6711268885888974E-2</v>
      </c>
      <c r="N218" s="21">
        <f t="shared" si="50"/>
        <v>1</v>
      </c>
      <c r="O218" s="20">
        <f t="shared" si="50"/>
        <v>1.6243274772608529E-4</v>
      </c>
      <c r="P218" s="5"/>
      <c r="Q218" s="89">
        <f>(S217/S223)</f>
        <v>0.95124489848146254</v>
      </c>
      <c r="R218" s="5">
        <f>SUM(H218:M218)</f>
        <v>0.13752247573618126</v>
      </c>
      <c r="S218" s="5"/>
      <c r="T218" s="5">
        <f>F218+SUM(H218:M218)</f>
        <v>0.33255601282687736</v>
      </c>
      <c r="U218" s="7"/>
      <c r="V218" s="49"/>
      <c r="W218" s="20">
        <f>W217/$N217</f>
        <v>7.8974719984909825E-4</v>
      </c>
      <c r="X218" s="20">
        <f>X217/$N217</f>
        <v>5.300456345951274E-3</v>
      </c>
      <c r="Y218" s="20">
        <f>Y217/$N217</f>
        <v>3.4596701217676886E-3</v>
      </c>
      <c r="Z218" s="5">
        <f>E218+G218+I218+J218+K218+O218</f>
        <v>2.1899273937862659E-2</v>
      </c>
    </row>
    <row r="219" spans="1:26" ht="11" customHeight="1">
      <c r="A219" s="1">
        <v>2014</v>
      </c>
      <c r="B219" s="27">
        <f>SUM(B$165:B176)</f>
        <v>1585696.6140000001</v>
      </c>
      <c r="C219" s="27">
        <f>SUM(C$165:C176)</f>
        <v>30488.867999999999</v>
      </c>
      <c r="D219" s="27">
        <f>SUM(D$165:D176)</f>
        <v>1121927.5229999998</v>
      </c>
      <c r="E219" s="27">
        <f>SUM(E$165:E176)</f>
        <v>11577.837</v>
      </c>
      <c r="F219" s="27">
        <f>SUM(F$165:F176)</f>
        <v>797067.45799999987</v>
      </c>
      <c r="G219" s="27">
        <f>SUM(G$165:G176)</f>
        <v>-6208.7160000000003</v>
      </c>
      <c r="H219" s="27">
        <f>SUM(H$165:H176)</f>
        <v>258748.94799999997</v>
      </c>
      <c r="I219" s="27">
        <f>SUM(I$165:I176)</f>
        <v>43049.862999999998</v>
      </c>
      <c r="J219" s="27">
        <f>SUM(J$165:J176)</f>
        <v>21269.065999999999</v>
      </c>
      <c r="K219" s="27">
        <f>SUM(K$165:K176)</f>
        <v>16628.432000000001</v>
      </c>
      <c r="L219" s="27">
        <f>SUM(L$165:L176)</f>
        <v>18321.456000000002</v>
      </c>
      <c r="M219" s="27">
        <f>SUM(M$165:M176)</f>
        <v>181791.39</v>
      </c>
      <c r="N219" s="27">
        <f>SUM(N$165:N176)</f>
        <v>4092934.6940000001</v>
      </c>
      <c r="O219" s="27">
        <f>SUM(O$165:O176)</f>
        <v>12575.954999999783</v>
      </c>
      <c r="P219" s="82">
        <f>N219/N221*12/12</f>
        <v>1.0085591380414962</v>
      </c>
      <c r="Q219" s="86">
        <f>S219/S223</f>
        <v>1.0092076616664516</v>
      </c>
      <c r="R219" s="42">
        <f>SUM(H219:M219)</f>
        <v>539809.15500000003</v>
      </c>
      <c r="S219" s="34">
        <f>SUM(S$165:S176)</f>
        <v>8678108.1060000006</v>
      </c>
      <c r="T219" s="42">
        <f>F219+SUM(H219:M219)</f>
        <v>1336876.6129999999</v>
      </c>
      <c r="U219" s="29">
        <f>S219/N219</f>
        <v>2.120265470817698</v>
      </c>
      <c r="V219" s="50">
        <f>B219/N219</f>
        <v>0.38742289641819533</v>
      </c>
      <c r="W219" s="27">
        <f>SUM(W$165:W176)</f>
        <v>0</v>
      </c>
      <c r="X219" s="27">
        <f>SUM(X$165:X176)</f>
        <v>0</v>
      </c>
      <c r="Y219" s="27">
        <f>SUM(Y$165:Y176)</f>
        <v>0</v>
      </c>
    </row>
    <row r="220" spans="1:26" ht="11" customHeight="1" thickBot="1">
      <c r="A220" s="30">
        <v>2014</v>
      </c>
      <c r="B220" s="19">
        <f t="shared" ref="B220:O220" si="51">B219/$N219</f>
        <v>0.38742289641819533</v>
      </c>
      <c r="C220" s="20">
        <f t="shared" si="51"/>
        <v>7.4491459745729327E-3</v>
      </c>
      <c r="D220" s="20">
        <f t="shared" si="51"/>
        <v>0.27411322361059881</v>
      </c>
      <c r="E220" s="20">
        <f t="shared" si="51"/>
        <v>2.8287372913553747E-3</v>
      </c>
      <c r="F220" s="20">
        <f t="shared" si="51"/>
        <v>0.19474228581473668</v>
      </c>
      <c r="G220" s="20">
        <f t="shared" si="51"/>
        <v>-1.5169350268651024E-3</v>
      </c>
      <c r="H220" s="20">
        <f t="shared" si="51"/>
        <v>6.3218440396645134E-2</v>
      </c>
      <c r="I220" s="20">
        <f t="shared" si="51"/>
        <v>1.0518091838383972E-2</v>
      </c>
      <c r="J220" s="20">
        <f t="shared" si="51"/>
        <v>5.1965319728113886E-3</v>
      </c>
      <c r="K220" s="20">
        <f t="shared" si="51"/>
        <v>4.0627161787790793E-3</v>
      </c>
      <c r="L220" s="20">
        <f t="shared" si="51"/>
        <v>4.4763616743893255E-3</v>
      </c>
      <c r="M220" s="20">
        <f t="shared" si="51"/>
        <v>4.4415902913500047E-2</v>
      </c>
      <c r="N220" s="21">
        <f t="shared" si="51"/>
        <v>1</v>
      </c>
      <c r="O220" s="20">
        <f t="shared" si="51"/>
        <v>3.0726009428968873E-3</v>
      </c>
      <c r="P220" s="5"/>
      <c r="Q220" s="89">
        <f>(S219/S225)</f>
        <v>0.95840595441211895</v>
      </c>
      <c r="R220" s="5">
        <f>SUM(H220:M220)</f>
        <v>0.13188804497450896</v>
      </c>
      <c r="S220" s="5"/>
      <c r="T220" s="5">
        <f>F220+SUM(H220:M220)</f>
        <v>0.32663033078924564</v>
      </c>
      <c r="U220" s="7"/>
      <c r="V220" s="49"/>
      <c r="W220" s="20">
        <f>W219/$N219</f>
        <v>0</v>
      </c>
      <c r="X220" s="20">
        <f>X219/$N219</f>
        <v>0</v>
      </c>
      <c r="Y220" s="20">
        <f>Y219/$N219</f>
        <v>0</v>
      </c>
      <c r="Z220" s="5">
        <f>E220+G220+I220+J220+K220+O220</f>
        <v>2.4161743197361599E-2</v>
      </c>
    </row>
    <row r="221" spans="1:26" ht="11" customHeight="1">
      <c r="A221" s="37">
        <v>2013</v>
      </c>
      <c r="B221" s="39">
        <f t="shared" ref="B221:O221" si="52">SUM(B153:B164)</f>
        <v>1585998</v>
      </c>
      <c r="C221" s="38">
        <f t="shared" si="52"/>
        <v>26863</v>
      </c>
      <c r="D221" s="38">
        <f t="shared" si="52"/>
        <v>1113667</v>
      </c>
      <c r="E221" s="38">
        <f t="shared" si="52"/>
        <v>12272</v>
      </c>
      <c r="F221" s="38">
        <f t="shared" si="52"/>
        <v>789016</v>
      </c>
      <c r="G221" s="38">
        <f t="shared" si="52"/>
        <v>-4546</v>
      </c>
      <c r="H221" s="38">
        <f t="shared" si="52"/>
        <v>269137</v>
      </c>
      <c r="I221" s="38">
        <f t="shared" si="52"/>
        <v>39936</v>
      </c>
      <c r="J221" s="38">
        <f t="shared" si="52"/>
        <v>19957</v>
      </c>
      <c r="K221" s="38">
        <f t="shared" si="52"/>
        <v>16518</v>
      </c>
      <c r="L221" s="38">
        <f t="shared" si="52"/>
        <v>9251</v>
      </c>
      <c r="M221" s="38">
        <f t="shared" si="52"/>
        <v>167663</v>
      </c>
      <c r="N221" s="38">
        <f t="shared" si="52"/>
        <v>4058200</v>
      </c>
      <c r="O221" s="38">
        <f t="shared" si="52"/>
        <v>12468</v>
      </c>
      <c r="P221" s="90">
        <f>N221/N223</f>
        <v>1.0009164613293691</v>
      </c>
      <c r="Q221" s="86">
        <f>S221/S225</f>
        <v>0.95551320077868684</v>
      </c>
      <c r="R221" s="42">
        <f>SUM(H221:M221)</f>
        <v>522462</v>
      </c>
      <c r="S221" s="34">
        <f>SUM(S153:S164)</f>
        <v>8651915</v>
      </c>
      <c r="T221" s="42">
        <f>F221+SUM(H221:M221)</f>
        <v>1311478</v>
      </c>
      <c r="U221" s="29">
        <f>S221/N221</f>
        <v>2.1319587501848112</v>
      </c>
      <c r="V221" s="50">
        <f>B221/N221</f>
        <v>0.39081316839978314</v>
      </c>
      <c r="W221" s="38">
        <f t="shared" ref="W221:X221" si="53">SUM(W153:W164)</f>
        <v>0</v>
      </c>
      <c r="X221" s="38">
        <f t="shared" si="53"/>
        <v>0</v>
      </c>
      <c r="Y221" s="38">
        <f t="shared" ref="Y221" si="54">SUM(Y153:Y164)</f>
        <v>0</v>
      </c>
    </row>
    <row r="222" spans="1:26" ht="11" customHeight="1" thickBot="1">
      <c r="A222" s="30">
        <v>2013</v>
      </c>
      <c r="B222" s="19">
        <f t="shared" ref="B222:O222" si="55">B221/$N221</f>
        <v>0.39081316839978314</v>
      </c>
      <c r="C222" s="20">
        <f t="shared" si="55"/>
        <v>6.6194371889014836E-3</v>
      </c>
      <c r="D222" s="20">
        <f t="shared" si="55"/>
        <v>0.27442388250948696</v>
      </c>
      <c r="E222" s="20">
        <f t="shared" si="55"/>
        <v>3.0240007885269332E-3</v>
      </c>
      <c r="F222" s="20">
        <f t="shared" si="55"/>
        <v>0.19442511458281997</v>
      </c>
      <c r="G222" s="20">
        <f t="shared" si="55"/>
        <v>-1.1202010743679464E-3</v>
      </c>
      <c r="H222" s="20">
        <f t="shared" si="55"/>
        <v>6.6319304124981521E-2</v>
      </c>
      <c r="I222" s="20">
        <f t="shared" si="55"/>
        <v>9.8408161253757832E-3</v>
      </c>
      <c r="J222" s="20">
        <f t="shared" si="55"/>
        <v>4.9176975013552806E-3</v>
      </c>
      <c r="K222" s="20">
        <f t="shared" si="55"/>
        <v>4.0702774629145927E-3</v>
      </c>
      <c r="L222" s="20">
        <f t="shared" si="55"/>
        <v>2.2795820807254446E-3</v>
      </c>
      <c r="M222" s="20">
        <f t="shared" si="55"/>
        <v>4.1314622246316102E-2</v>
      </c>
      <c r="N222" s="21">
        <f t="shared" si="55"/>
        <v>1</v>
      </c>
      <c r="O222" s="20">
        <f t="shared" si="55"/>
        <v>3.0722980631807204E-3</v>
      </c>
      <c r="P222" s="5"/>
      <c r="Q222" s="89">
        <f>(S221/S227)</f>
        <v>0.91122142377012139</v>
      </c>
      <c r="R222" s="5">
        <f>SUM(H222:M222)</f>
        <v>0.12874229954166871</v>
      </c>
      <c r="S222" s="5"/>
      <c r="T222" s="5">
        <f>F222+SUM(H222:M222)</f>
        <v>0.32316741412448868</v>
      </c>
      <c r="U222" s="7"/>
      <c r="V222" s="49"/>
      <c r="W222" s="20">
        <f>W221/$N221</f>
        <v>0</v>
      </c>
      <c r="X222" s="20">
        <f>X221/$N221</f>
        <v>0</v>
      </c>
      <c r="Y222" s="20">
        <f>Y221/$N221</f>
        <v>0</v>
      </c>
      <c r="Z222" s="5">
        <f>E222+G222+I222+J222+K222+O222</f>
        <v>2.3804888866985362E-2</v>
      </c>
    </row>
    <row r="223" spans="1:26">
      <c r="A223" s="1">
        <v>2012</v>
      </c>
      <c r="B223" s="27">
        <f t="shared" ref="B223:O223" si="56">SUM(B141:B152)</f>
        <v>1517203.2390000001</v>
      </c>
      <c r="C223" s="2">
        <f t="shared" si="56"/>
        <v>22900.391000000003</v>
      </c>
      <c r="D223" s="2">
        <f t="shared" si="56"/>
        <v>1230708.96</v>
      </c>
      <c r="E223" s="2">
        <f t="shared" si="56"/>
        <v>11211.028</v>
      </c>
      <c r="F223" s="2">
        <f t="shared" si="56"/>
        <v>769331.723</v>
      </c>
      <c r="G223" s="2">
        <f t="shared" si="56"/>
        <v>-4657.8310000000001</v>
      </c>
      <c r="H223" s="2">
        <f t="shared" si="56"/>
        <v>276534.696</v>
      </c>
      <c r="I223" s="2">
        <f t="shared" si="56"/>
        <v>37541.149999999994</v>
      </c>
      <c r="J223" s="2">
        <f t="shared" si="56"/>
        <v>20024.724999999999</v>
      </c>
      <c r="K223" s="2">
        <f t="shared" si="56"/>
        <v>16791.080999999998</v>
      </c>
      <c r="L223" s="2">
        <f t="shared" si="56"/>
        <v>4341.1980000000003</v>
      </c>
      <c r="M223" s="2">
        <f t="shared" si="56"/>
        <v>140087.81400000001</v>
      </c>
      <c r="N223" s="2">
        <f t="shared" si="56"/>
        <v>4054484.2220000001</v>
      </c>
      <c r="O223" s="2">
        <f t="shared" si="56"/>
        <v>12466.047999999719</v>
      </c>
      <c r="P223" s="83">
        <f>N223/N225</f>
        <v>0.98751727084188334</v>
      </c>
      <c r="Q223" s="86">
        <f>S223/S227</f>
        <v>0.90564124873999663</v>
      </c>
      <c r="R223" s="42">
        <f>SUM(H223:M223)</f>
        <v>495320.66399999999</v>
      </c>
      <c r="S223" s="34">
        <f>SUM(S141:S152)</f>
        <v>8598932.0490000006</v>
      </c>
      <c r="T223" s="42">
        <f>F223+SUM(H223:M223)</f>
        <v>1264652.3870000001</v>
      </c>
      <c r="U223" s="29">
        <f>S223/N223</f>
        <v>2.1208448666149478</v>
      </c>
      <c r="V223" s="50">
        <f>B223/N223</f>
        <v>0.37420375957255358</v>
      </c>
      <c r="W223" s="2">
        <f t="shared" ref="W223:X223" si="57">SUM(W141:W152)</f>
        <v>0</v>
      </c>
      <c r="X223" s="2">
        <f t="shared" si="57"/>
        <v>0</v>
      </c>
      <c r="Y223" s="2">
        <f t="shared" ref="Y223" si="58">SUM(Y141:Y152)</f>
        <v>0</v>
      </c>
    </row>
    <row r="224" spans="1:26" ht="12" thickBot="1">
      <c r="A224" s="30">
        <v>2012</v>
      </c>
      <c r="B224" s="19">
        <f>B223/$N223</f>
        <v>0.37420375957255358</v>
      </c>
      <c r="C224" s="20">
        <f>C223/$N223</f>
        <v>5.6481637974419531E-3</v>
      </c>
      <c r="D224" s="20">
        <f>D223/$N223</f>
        <v>0.3035426684662037</v>
      </c>
      <c r="E224" s="20">
        <f>E223/$N223</f>
        <v>2.7650935078666586E-3</v>
      </c>
      <c r="F224" s="20">
        <f t="shared" ref="F224:O224" si="59">F223/$N223</f>
        <v>0.18974835783687014</v>
      </c>
      <c r="G224" s="20">
        <f t="shared" si="59"/>
        <v>-1.1488097486546341E-3</v>
      </c>
      <c r="H224" s="20">
        <f t="shared" si="59"/>
        <v>6.8204654614142435E-2</v>
      </c>
      <c r="I224" s="20">
        <f t="shared" si="59"/>
        <v>9.2591678606857818E-3</v>
      </c>
      <c r="J224" s="20">
        <f t="shared" si="59"/>
        <v>4.9389081085441204E-3</v>
      </c>
      <c r="K224" s="20">
        <f t="shared" si="59"/>
        <v>4.1413605481284317E-3</v>
      </c>
      <c r="L224" s="20">
        <f t="shared" si="59"/>
        <v>1.0707152284486065E-3</v>
      </c>
      <c r="M224" s="20">
        <f t="shared" si="59"/>
        <v>3.4551327944469683E-2</v>
      </c>
      <c r="N224" s="21">
        <f t="shared" si="59"/>
        <v>1</v>
      </c>
      <c r="O224" s="20">
        <f t="shared" si="59"/>
        <v>3.0746322632994373E-3</v>
      </c>
      <c r="P224" s="5"/>
      <c r="Q224" s="89">
        <f>S223/S229</f>
        <v>0.95382831375303234</v>
      </c>
      <c r="R224" s="5">
        <f>SUM(H224:M224)</f>
        <v>0.12216613430441906</v>
      </c>
      <c r="S224" s="5"/>
      <c r="T224" s="5">
        <f>F224+SUM(H224:M224)</f>
        <v>0.31191449214128919</v>
      </c>
      <c r="U224" s="7"/>
      <c r="V224" s="49"/>
      <c r="W224" s="20">
        <f>W223/$N223</f>
        <v>0</v>
      </c>
      <c r="X224" s="20">
        <f>X223/$N223</f>
        <v>0</v>
      </c>
      <c r="Y224" s="20">
        <f>Y223/$N223</f>
        <v>0</v>
      </c>
      <c r="Z224" s="5">
        <f>E224+G224+I224+J224+K224+O224</f>
        <v>2.3030352539869795E-2</v>
      </c>
    </row>
    <row r="225" spans="1:26">
      <c r="A225" s="1">
        <v>2011</v>
      </c>
      <c r="B225" s="27">
        <f t="shared" ref="B225:O225" si="60">SUM(B129:B140)</f>
        <v>1734265</v>
      </c>
      <c r="C225" s="2">
        <f t="shared" si="60"/>
        <v>28161</v>
      </c>
      <c r="D225" s="2">
        <f t="shared" si="60"/>
        <v>1016594</v>
      </c>
      <c r="E225" s="2">
        <f t="shared" si="60"/>
        <v>11269</v>
      </c>
      <c r="F225" s="2">
        <f t="shared" si="60"/>
        <v>790226</v>
      </c>
      <c r="G225" s="2">
        <f t="shared" si="60"/>
        <v>-5912</v>
      </c>
      <c r="H225" s="2">
        <f t="shared" si="60"/>
        <v>325074</v>
      </c>
      <c r="I225" s="2">
        <f t="shared" si="60"/>
        <v>36946</v>
      </c>
      <c r="J225" s="2">
        <f t="shared" si="60"/>
        <v>19785</v>
      </c>
      <c r="K225" s="2">
        <f t="shared" si="60"/>
        <v>16702</v>
      </c>
      <c r="L225" s="2">
        <f t="shared" si="60"/>
        <v>1814</v>
      </c>
      <c r="M225" s="2">
        <f t="shared" si="60"/>
        <v>119746</v>
      </c>
      <c r="N225" s="2">
        <f t="shared" si="60"/>
        <v>4105735</v>
      </c>
      <c r="O225" s="2">
        <f t="shared" si="60"/>
        <v>11065</v>
      </c>
      <c r="P225" s="83">
        <f>S225/S227</f>
        <v>0.95364608571344667</v>
      </c>
      <c r="Q225" s="86">
        <f>S225/S229</f>
        <v>1.0043873764791169</v>
      </c>
      <c r="R225" s="42">
        <f>SUM(H225:M225)</f>
        <v>520067</v>
      </c>
      <c r="S225" s="42">
        <f>SUM(S129:S140)</f>
        <v>9054731</v>
      </c>
      <c r="T225" s="42">
        <f>F225+SUM(H225:M225)</f>
        <v>1310293</v>
      </c>
      <c r="U225" s="29">
        <f>S225/N225</f>
        <v>2.2053861245306869</v>
      </c>
      <c r="V225" s="50">
        <f>B225/N225</f>
        <v>0.42240061767259701</v>
      </c>
      <c r="W225" s="2">
        <f t="shared" ref="W225:X225" si="61">SUM(W129:W140)</f>
        <v>0</v>
      </c>
      <c r="X225" s="2">
        <f t="shared" si="61"/>
        <v>0</v>
      </c>
      <c r="Y225" s="2">
        <f t="shared" ref="Y225" si="62">SUM(Y129:Y140)</f>
        <v>0</v>
      </c>
    </row>
    <row r="226" spans="1:26" ht="12" thickBot="1">
      <c r="A226" s="30">
        <v>2011</v>
      </c>
      <c r="B226" s="19">
        <f>B225/$N225</f>
        <v>0.42240061767259701</v>
      </c>
      <c r="C226" s="20">
        <f>C225/$N225</f>
        <v>6.8589424305270557E-3</v>
      </c>
      <c r="D226" s="20">
        <f>D225/$N225</f>
        <v>0.24760341327435892</v>
      </c>
      <c r="E226" s="20">
        <f>E225/$N225</f>
        <v>2.7446973562589888E-3</v>
      </c>
      <c r="F226" s="20">
        <f t="shared" ref="F226:O226" si="63">F225/$N225</f>
        <v>0.19246882714057287</v>
      </c>
      <c r="G226" s="20">
        <f t="shared" si="63"/>
        <v>-1.4399370636439029E-3</v>
      </c>
      <c r="H226" s="20">
        <f t="shared" si="63"/>
        <v>7.9175592189948935E-2</v>
      </c>
      <c r="I226" s="20">
        <f t="shared" si="63"/>
        <v>8.9986324007759882E-3</v>
      </c>
      <c r="J226" s="20">
        <f t="shared" si="63"/>
        <v>4.8188692158651252E-3</v>
      </c>
      <c r="K226" s="20">
        <f t="shared" si="63"/>
        <v>4.0679683418437867E-3</v>
      </c>
      <c r="L226" s="20">
        <f t="shared" si="63"/>
        <v>4.4182101377707037E-4</v>
      </c>
      <c r="M226" s="20">
        <f t="shared" si="63"/>
        <v>2.9165545267777877E-2</v>
      </c>
      <c r="N226" s="21">
        <f t="shared" si="63"/>
        <v>1</v>
      </c>
      <c r="O226" s="20">
        <f t="shared" si="63"/>
        <v>2.6950107593402889E-3</v>
      </c>
      <c r="P226" s="5"/>
      <c r="Q226" s="89">
        <f>S225/S231</f>
        <v>0.9176319886785832</v>
      </c>
      <c r="R226" s="5">
        <f>SUM(H226:M226)</f>
        <v>0.12666842842998877</v>
      </c>
      <c r="S226" s="6"/>
      <c r="T226" s="5">
        <f>F226+SUM(H226:M226)</f>
        <v>0.31913725557056161</v>
      </c>
      <c r="U226" s="7"/>
      <c r="V226" s="49"/>
      <c r="W226" s="20">
        <f>W225/$N225</f>
        <v>0</v>
      </c>
      <c r="X226" s="20">
        <f>X225/$N225</f>
        <v>0</v>
      </c>
      <c r="Y226" s="20">
        <f>Y225/$N225</f>
        <v>0</v>
      </c>
      <c r="Z226" s="5">
        <f>E226+G226+I226+J226+K226+O226</f>
        <v>2.1885241010440277E-2</v>
      </c>
    </row>
    <row r="227" spans="1:26">
      <c r="A227" s="1">
        <v>2010</v>
      </c>
      <c r="B227" s="27">
        <f t="shared" ref="B227:O227" si="64">SUM(B117:B128)</f>
        <v>1853971.6940000001</v>
      </c>
      <c r="C227" s="2">
        <f t="shared" si="64"/>
        <v>37245.701999999997</v>
      </c>
      <c r="D227" s="2">
        <f t="shared" si="64"/>
        <v>983615.39899999998</v>
      </c>
      <c r="E227" s="2">
        <f t="shared" si="64"/>
        <v>11164.669</v>
      </c>
      <c r="F227" s="2">
        <f t="shared" si="64"/>
        <v>806937.93599999999</v>
      </c>
      <c r="G227" s="2">
        <f t="shared" si="64"/>
        <v>-4089.0160000000001</v>
      </c>
      <c r="H227" s="2">
        <f t="shared" si="64"/>
        <v>256296.23300000001</v>
      </c>
      <c r="I227" s="2">
        <f t="shared" si="64"/>
        <v>37934.016000000003</v>
      </c>
      <c r="J227" s="2">
        <f t="shared" si="64"/>
        <v>18102.79</v>
      </c>
      <c r="K227" s="2">
        <f t="shared" si="64"/>
        <v>15428.812</v>
      </c>
      <c r="L227" s="2">
        <f t="shared" si="64"/>
        <v>1300.5999999999999</v>
      </c>
      <c r="M227" s="2">
        <f t="shared" si="64"/>
        <v>94648</v>
      </c>
      <c r="N227" s="28">
        <f t="shared" si="64"/>
        <v>4125058.3880000003</v>
      </c>
      <c r="O227" s="2">
        <f t="shared" si="64"/>
        <v>12501.552999999782</v>
      </c>
      <c r="P227" s="83">
        <f>S227/S229</f>
        <v>1.0532076747609251</v>
      </c>
      <c r="Q227" s="86">
        <f>S227/S231</f>
        <v>0.96223536427780709</v>
      </c>
      <c r="R227" s="42">
        <f>SUM(H227:M227)</f>
        <v>423710.45099999994</v>
      </c>
      <c r="S227" s="42">
        <f>SUM(S117:S128)</f>
        <v>9494854.6799999997</v>
      </c>
      <c r="T227" s="42">
        <f>F227+SUM(H227:M227)</f>
        <v>1230648.3869999999</v>
      </c>
      <c r="U227" s="29">
        <f>S227/N227</f>
        <v>2.3017503722180037</v>
      </c>
      <c r="V227" s="50">
        <f>B227/N227</f>
        <v>0.44944132170184448</v>
      </c>
      <c r="W227" s="2">
        <f t="shared" ref="W227:X227" si="65">SUM(W117:W128)</f>
        <v>0</v>
      </c>
      <c r="X227" s="2">
        <f t="shared" si="65"/>
        <v>0</v>
      </c>
      <c r="Y227" s="2">
        <f t="shared" ref="Y227" si="66">SUM(Y117:Y128)</f>
        <v>0</v>
      </c>
    </row>
    <row r="228" spans="1:26" ht="12" thickBot="1">
      <c r="A228" s="30">
        <v>2010</v>
      </c>
      <c r="B228" s="19">
        <f>B227/$N227</f>
        <v>0.44944132170184448</v>
      </c>
      <c r="C228" s="20">
        <f>C227/$N227</f>
        <v>9.029133286537129E-3</v>
      </c>
      <c r="D228" s="20">
        <f>D227/$N227</f>
        <v>0.23844884277550737</v>
      </c>
      <c r="E228" s="20">
        <f>E227/$N227</f>
        <v>2.7065481139560538E-3</v>
      </c>
      <c r="F228" s="20">
        <f t="shared" ref="F228:O228" si="67">F227/$N227</f>
        <v>0.19561854890282826</v>
      </c>
      <c r="G228" s="20">
        <f t="shared" si="67"/>
        <v>-9.9126257506927684E-4</v>
      </c>
      <c r="H228" s="20">
        <f t="shared" si="67"/>
        <v>6.2131540669964451E-2</v>
      </c>
      <c r="I228" s="20">
        <f t="shared" si="67"/>
        <v>9.1959949246662644E-3</v>
      </c>
      <c r="J228" s="20">
        <f t="shared" si="67"/>
        <v>4.3884930338590885E-3</v>
      </c>
      <c r="K228" s="20">
        <f t="shared" si="67"/>
        <v>3.7402651184000645E-3</v>
      </c>
      <c r="L228" s="20">
        <f t="shared" si="67"/>
        <v>3.1529250683663289E-4</v>
      </c>
      <c r="M228" s="20">
        <f t="shared" si="67"/>
        <v>2.2944644923169024E-2</v>
      </c>
      <c r="N228" s="21">
        <f t="shared" si="67"/>
        <v>1</v>
      </c>
      <c r="O228" s="20">
        <f t="shared" si="67"/>
        <v>3.0306366175003535E-3</v>
      </c>
      <c r="P228" s="5"/>
      <c r="Q228" s="89">
        <f>S227/S233</f>
        <v>0.94417741051754844</v>
      </c>
      <c r="R228" s="5">
        <f>SUM(H228:M228)</f>
        <v>0.10271623117689553</v>
      </c>
      <c r="S228" s="6"/>
      <c r="T228" s="5">
        <f>F228+SUM(H228:M228)</f>
        <v>0.2983347800797238</v>
      </c>
      <c r="U228" s="7"/>
      <c r="V228" s="49"/>
      <c r="W228" s="20">
        <f>W227/$N227</f>
        <v>0</v>
      </c>
      <c r="X228" s="20">
        <f>X227/$N227</f>
        <v>0</v>
      </c>
      <c r="Y228" s="20">
        <f>Y227/$N227</f>
        <v>0</v>
      </c>
      <c r="Z228" s="5">
        <f>E228+G228+I228+J228+K228+O228</f>
        <v>2.2070675233312548E-2</v>
      </c>
    </row>
    <row r="229" spans="1:26">
      <c r="A229" s="91">
        <v>2009</v>
      </c>
      <c r="B229" s="6">
        <f t="shared" ref="B229:N229" si="68">SUM(B105:B116)</f>
        <v>1764485.514</v>
      </c>
      <c r="C229" s="92">
        <f t="shared" si="68"/>
        <v>38826.662000000004</v>
      </c>
      <c r="D229" s="92">
        <f t="shared" si="68"/>
        <v>920377.98900000006</v>
      </c>
      <c r="E229" s="92">
        <f t="shared" si="68"/>
        <v>10697.885</v>
      </c>
      <c r="F229" s="92">
        <f t="shared" si="68"/>
        <v>796751.45799999998</v>
      </c>
      <c r="G229" s="92">
        <f t="shared" si="68"/>
        <v>-4346.4849999999997</v>
      </c>
      <c r="H229" s="92">
        <f t="shared" si="68"/>
        <v>272130.94099999999</v>
      </c>
      <c r="I229" s="92">
        <f t="shared" si="68"/>
        <v>36243.438000000002</v>
      </c>
      <c r="J229" s="92">
        <f t="shared" si="68"/>
        <v>18093.333999999995</v>
      </c>
      <c r="K229" s="92">
        <f t="shared" si="68"/>
        <v>15209.664999999999</v>
      </c>
      <c r="L229" s="92">
        <f t="shared" si="68"/>
        <v>888</v>
      </c>
      <c r="M229" s="92">
        <f t="shared" si="68"/>
        <v>73886</v>
      </c>
      <c r="N229" s="93">
        <f t="shared" si="68"/>
        <v>3943244.4010000005</v>
      </c>
      <c r="O229" s="93">
        <f>SUM(O119:O130)</f>
        <v>12188</v>
      </c>
      <c r="P229" s="83">
        <f>S229/S231</f>
        <v>0.91362357808134242</v>
      </c>
      <c r="Q229" s="41"/>
      <c r="R229" s="42">
        <f>SUM(H229:M229)</f>
        <v>416451.37799999997</v>
      </c>
      <c r="S229" s="42">
        <f>SUM(S105:S116)</f>
        <v>9015178.0199999996</v>
      </c>
      <c r="T229" s="42">
        <f>F229+SUM(H229:M229)</f>
        <v>1213202.8359999999</v>
      </c>
      <c r="U229" s="29">
        <f>S229/N229</f>
        <v>2.2862336449938949</v>
      </c>
      <c r="V229" s="50">
        <f>B229/N229</f>
        <v>0.44747049245857784</v>
      </c>
      <c r="W229" s="92">
        <f t="shared" ref="W229:X229" si="69">SUM(W105:W116)</f>
        <v>0</v>
      </c>
      <c r="X229" s="92">
        <f t="shared" si="69"/>
        <v>0</v>
      </c>
      <c r="Y229" s="92">
        <f t="shared" ref="Y229" si="70">SUM(Y105:Y116)</f>
        <v>0</v>
      </c>
    </row>
    <row r="230" spans="1:26" ht="12" thickBot="1">
      <c r="A230" s="3">
        <v>2009</v>
      </c>
      <c r="B230" s="17">
        <f>B229/$N229</f>
        <v>0.44747049245857784</v>
      </c>
      <c r="C230" s="16">
        <f t="shared" ref="C230:O230" si="71">C229/$N229</f>
        <v>9.8463747238577513E-3</v>
      </c>
      <c r="D230" s="16">
        <f t="shared" si="71"/>
        <v>0.23340627549400531</v>
      </c>
      <c r="E230" s="16">
        <f t="shared" si="71"/>
        <v>2.7129652418417262E-3</v>
      </c>
      <c r="F230" s="16">
        <f t="shared" si="71"/>
        <v>0.20205479979834501</v>
      </c>
      <c r="G230" s="16">
        <f t="shared" si="71"/>
        <v>-1.1022611225664171E-3</v>
      </c>
      <c r="H230" s="16">
        <f t="shared" si="71"/>
        <v>6.9011938730195885E-2</v>
      </c>
      <c r="I230" s="16">
        <f t="shared" si="71"/>
        <v>9.1912735591049653E-3</v>
      </c>
      <c r="J230" s="16">
        <f t="shared" si="71"/>
        <v>4.5884383923582199E-3</v>
      </c>
      <c r="K230" s="16">
        <f t="shared" si="71"/>
        <v>3.8571448921966012E-3</v>
      </c>
      <c r="L230" s="16">
        <f t="shared" si="71"/>
        <v>2.251952731549697E-4</v>
      </c>
      <c r="M230" s="16">
        <f t="shared" si="71"/>
        <v>1.8737362558928029E-2</v>
      </c>
      <c r="N230" s="18">
        <f t="shared" si="71"/>
        <v>1</v>
      </c>
      <c r="O230" s="18">
        <f t="shared" si="71"/>
        <v>3.0908558437080752E-3</v>
      </c>
      <c r="P230" s="53"/>
      <c r="Q230" s="40"/>
      <c r="R230" s="53">
        <f>SUM(H230:M230)</f>
        <v>0.10561135340593866</v>
      </c>
      <c r="S230" s="45"/>
      <c r="T230" s="5">
        <f>F230+SUM(H230:M230)</f>
        <v>0.3076661532042837</v>
      </c>
      <c r="U230" s="46"/>
      <c r="V230" s="51"/>
      <c r="W230" s="16">
        <f>W229/$N229</f>
        <v>0</v>
      </c>
      <c r="X230" s="16">
        <f>X229/$N229</f>
        <v>0</v>
      </c>
      <c r="Y230" s="16">
        <f>Y229/$N229</f>
        <v>0</v>
      </c>
      <c r="Z230" s="5">
        <f>E230+G230+I230+J230+K230+O230</f>
        <v>2.2338416806643172E-2</v>
      </c>
    </row>
    <row r="231" spans="1:26">
      <c r="A231" s="94">
        <v>2008</v>
      </c>
      <c r="B231" s="6">
        <f t="shared" ref="B231:N231" si="72">SUM(B93:B104)</f>
        <v>1994385.1120000002</v>
      </c>
      <c r="C231" s="92">
        <f t="shared" si="72"/>
        <v>45353.532000000007</v>
      </c>
      <c r="D231" s="92">
        <f t="shared" si="72"/>
        <v>876948.03500000003</v>
      </c>
      <c r="E231" s="92">
        <f t="shared" si="72"/>
        <v>11573.014000000003</v>
      </c>
      <c r="F231" s="92">
        <f t="shared" si="72"/>
        <v>806181.93500000006</v>
      </c>
      <c r="G231" s="92">
        <f t="shared" si="72"/>
        <v>-6238.4030000000002</v>
      </c>
      <c r="H231" s="92">
        <f t="shared" si="72"/>
        <v>248085.08500000002</v>
      </c>
      <c r="I231" s="92">
        <f t="shared" si="72"/>
        <v>38788.851999999999</v>
      </c>
      <c r="J231" s="92">
        <f t="shared" si="72"/>
        <v>17086.267</v>
      </c>
      <c r="K231" s="92">
        <f t="shared" si="72"/>
        <v>14859.239000000001</v>
      </c>
      <c r="L231" s="92">
        <f t="shared" si="72"/>
        <v>843.05199999999991</v>
      </c>
      <c r="M231" s="92">
        <f t="shared" si="72"/>
        <v>55361</v>
      </c>
      <c r="N231" s="95">
        <f t="shared" si="72"/>
        <v>4103226.7199999997</v>
      </c>
      <c r="O231" s="95">
        <f>SUM(O121:O132)</f>
        <v>12772</v>
      </c>
      <c r="P231" s="65">
        <f>S231/S233</f>
        <v>0.98123332977497479</v>
      </c>
      <c r="R231" s="23">
        <f>SUM(H231:M231)</f>
        <v>375023.49500000005</v>
      </c>
      <c r="S231" s="6">
        <f>SUM(S93:S104)</f>
        <v>9867497.1140000001</v>
      </c>
      <c r="T231" s="42">
        <f>F231+SUM(H231:M231)</f>
        <v>1181205.4300000002</v>
      </c>
      <c r="U231" s="7">
        <f>S231/N231</f>
        <v>2.4048140128118489</v>
      </c>
      <c r="V231" s="49">
        <f>B231/N231</f>
        <v>0.48605286719326107</v>
      </c>
      <c r="W231" s="92">
        <f t="shared" ref="W231:X231" si="73">SUM(W93:W104)</f>
        <v>0</v>
      </c>
      <c r="X231" s="92">
        <f t="shared" si="73"/>
        <v>0</v>
      </c>
      <c r="Y231" s="92">
        <f t="shared" ref="Y231" si="74">SUM(Y93:Y104)</f>
        <v>0</v>
      </c>
    </row>
    <row r="232" spans="1:26" ht="12" thickBot="1">
      <c r="A232" s="96">
        <v>2008</v>
      </c>
      <c r="B232" s="17">
        <f t="shared" ref="B232:O232" si="75">B231/$N231</f>
        <v>0.48605286719326107</v>
      </c>
      <c r="C232" s="16">
        <f t="shared" si="75"/>
        <v>1.1053138199489988E-2</v>
      </c>
      <c r="D232" s="16">
        <f t="shared" si="75"/>
        <v>0.21372156472016737</v>
      </c>
      <c r="E232" s="16">
        <f t="shared" si="75"/>
        <v>2.8204666204747282E-3</v>
      </c>
      <c r="F232" s="16">
        <f t="shared" si="75"/>
        <v>0.19647511337126408</v>
      </c>
      <c r="G232" s="16">
        <f t="shared" si="75"/>
        <v>-1.5203651725098925E-3</v>
      </c>
      <c r="H232" s="16">
        <f t="shared" si="75"/>
        <v>6.0460974235418324E-2</v>
      </c>
      <c r="I232" s="16">
        <f t="shared" si="75"/>
        <v>9.4532558512876921E-3</v>
      </c>
      <c r="J232" s="16">
        <f t="shared" si="75"/>
        <v>4.1641050241552338E-3</v>
      </c>
      <c r="K232" s="16">
        <f t="shared" si="75"/>
        <v>3.6213546104028106E-3</v>
      </c>
      <c r="L232" s="16">
        <f t="shared" si="75"/>
        <v>2.0546074041943264E-4</v>
      </c>
      <c r="M232" s="16">
        <f t="shared" si="75"/>
        <v>1.3492064606169264E-2</v>
      </c>
      <c r="N232" s="18">
        <f t="shared" si="75"/>
        <v>1</v>
      </c>
      <c r="O232" s="18">
        <f t="shared" si="75"/>
        <v>3.1126722629647918E-3</v>
      </c>
      <c r="P232" s="5"/>
      <c r="R232" s="5">
        <f>SUM(H232:M232)</f>
        <v>9.1397215067852755E-2</v>
      </c>
      <c r="S232" s="6"/>
      <c r="T232" s="5">
        <f>F232+SUM(H232:M232)</f>
        <v>0.28787232843911681</v>
      </c>
      <c r="U232" s="7"/>
      <c r="V232" s="49"/>
      <c r="W232" s="16">
        <f>W231/$N231</f>
        <v>0</v>
      </c>
      <c r="X232" s="16">
        <f>X231/$N231</f>
        <v>0</v>
      </c>
      <c r="Y232" s="16">
        <f>Y231/$N231</f>
        <v>0</v>
      </c>
      <c r="Z232" s="5">
        <f>E232+G232+I232+J232+K232+O232</f>
        <v>2.1651489196775366E-2</v>
      </c>
    </row>
    <row r="233" spans="1:26">
      <c r="A233" s="97">
        <v>2007</v>
      </c>
      <c r="B233" s="6">
        <f t="shared" ref="B233:N233" si="76">SUM(B81:B92)</f>
        <v>2016455.5849999997</v>
      </c>
      <c r="C233" s="92">
        <f t="shared" si="76"/>
        <v>65738.976999999984</v>
      </c>
      <c r="D233" s="92">
        <f t="shared" si="76"/>
        <v>896589.79299999995</v>
      </c>
      <c r="E233" s="92">
        <f t="shared" si="76"/>
        <v>13453.353999999998</v>
      </c>
      <c r="F233" s="92">
        <f t="shared" si="76"/>
        <v>806424.75300000014</v>
      </c>
      <c r="G233" s="92">
        <f t="shared" si="76"/>
        <v>-6896.351999999999</v>
      </c>
      <c r="H233" s="92">
        <f t="shared" si="76"/>
        <v>247509.97499999998</v>
      </c>
      <c r="I233" s="92">
        <f t="shared" si="76"/>
        <v>39014.024999999994</v>
      </c>
      <c r="J233" s="92">
        <f t="shared" si="76"/>
        <v>16524.555</v>
      </c>
      <c r="K233" s="92">
        <f t="shared" si="76"/>
        <v>14637.212</v>
      </c>
      <c r="L233" s="92">
        <f t="shared" si="76"/>
        <v>611.79300000000001</v>
      </c>
      <c r="M233" s="92">
        <f t="shared" si="76"/>
        <v>34449.926999999996</v>
      </c>
      <c r="N233" s="95">
        <f t="shared" si="76"/>
        <v>4144513.5970000001</v>
      </c>
      <c r="O233" s="95">
        <f>SUM(O123:O134)</f>
        <v>13953</v>
      </c>
      <c r="P233" s="82"/>
      <c r="Q233" s="41"/>
      <c r="R233" s="42">
        <f>SUM(H233:M233)</f>
        <v>352747.48699999996</v>
      </c>
      <c r="S233" s="42">
        <f>SUM(S81:S92)</f>
        <v>10056218.856999999</v>
      </c>
      <c r="T233" s="42">
        <f>F233+SUM(H233:M233)</f>
        <v>1159172.2400000002</v>
      </c>
      <c r="U233" s="29">
        <f>S233/N233</f>
        <v>2.4263930185388167</v>
      </c>
      <c r="V233" s="50">
        <f>B233/N233</f>
        <v>0.48653612488075998</v>
      </c>
      <c r="W233" s="92">
        <f t="shared" ref="W233:X233" si="77">SUM(W81:W92)</f>
        <v>0</v>
      </c>
      <c r="X233" s="92">
        <f t="shared" si="77"/>
        <v>0</v>
      </c>
      <c r="Y233" s="92">
        <f t="shared" ref="Y233" si="78">SUM(Y81:Y92)</f>
        <v>0</v>
      </c>
    </row>
    <row r="234" spans="1:26" ht="12" thickBot="1">
      <c r="A234" s="3">
        <v>2007</v>
      </c>
      <c r="B234" s="17">
        <f t="shared" ref="B234:O234" si="79">B233/$N233</f>
        <v>0.48653612488075998</v>
      </c>
      <c r="C234" s="16">
        <f t="shared" si="79"/>
        <v>1.5861686893145929E-2</v>
      </c>
      <c r="D234" s="16">
        <f t="shared" si="79"/>
        <v>0.21633172916816948</v>
      </c>
      <c r="E234" s="16">
        <f t="shared" si="79"/>
        <v>3.246063424605046E-3</v>
      </c>
      <c r="F234" s="16">
        <f t="shared" si="79"/>
        <v>0.19457645248979988</v>
      </c>
      <c r="G234" s="16">
        <f t="shared" si="79"/>
        <v>-1.6639713777249791E-3</v>
      </c>
      <c r="H234" s="16">
        <f t="shared" si="79"/>
        <v>5.9719909033272255E-2</v>
      </c>
      <c r="I234" s="16">
        <f t="shared" si="79"/>
        <v>9.4134146473159683E-3</v>
      </c>
      <c r="J234" s="16">
        <f t="shared" si="79"/>
        <v>3.9870915158684182E-3</v>
      </c>
      <c r="K234" s="16">
        <f t="shared" si="79"/>
        <v>3.5317080418303184E-3</v>
      </c>
      <c r="L234" s="16">
        <f t="shared" si="79"/>
        <v>1.4761515089318212E-4</v>
      </c>
      <c r="M234" s="16">
        <f t="shared" si="79"/>
        <v>8.3121761320644541E-3</v>
      </c>
      <c r="N234" s="18">
        <f t="shared" si="79"/>
        <v>1</v>
      </c>
      <c r="O234" s="18">
        <f t="shared" si="79"/>
        <v>3.3666194291411804E-3</v>
      </c>
      <c r="P234" s="52"/>
      <c r="Q234" s="40"/>
      <c r="R234" s="53">
        <f>SUM(H234:M234)</f>
        <v>8.5111914521244586E-2</v>
      </c>
      <c r="S234" s="45"/>
      <c r="T234" s="53">
        <f>F234+SUM(H234:M234)</f>
        <v>0.27968836701104449</v>
      </c>
      <c r="U234" s="46"/>
      <c r="V234" s="51"/>
      <c r="W234" s="16">
        <f>W233/$N233</f>
        <v>0</v>
      </c>
      <c r="X234" s="16">
        <f>X233/$N233</f>
        <v>0</v>
      </c>
      <c r="Y234" s="16">
        <f>Y233/$N233</f>
        <v>0</v>
      </c>
      <c r="Z234" s="5">
        <f>E234+G234+I234+J234+K234+O234</f>
        <v>2.1880925681035952E-2</v>
      </c>
    </row>
    <row r="235" spans="1:26" s="5" customFormat="1">
      <c r="A235" s="32" t="s">
        <v>235</v>
      </c>
      <c r="B235" s="32">
        <f>SUM(B$93:B103)</f>
        <v>1825753.6070000003</v>
      </c>
      <c r="C235" s="32">
        <f>SUM(C$93:C103)</f>
        <v>41124.927000000011</v>
      </c>
      <c r="D235" s="32">
        <f>SUM(D$93:D103)</f>
        <v>813046.56700000004</v>
      </c>
      <c r="E235" s="32">
        <f>SUM(E$93:E104)</f>
        <v>11573.014000000003</v>
      </c>
      <c r="F235" s="32">
        <f>SUM(F$93:F104)</f>
        <v>806181.93500000006</v>
      </c>
      <c r="G235" s="32">
        <f>SUM(G$93:G104)</f>
        <v>-6238.4030000000002</v>
      </c>
      <c r="H235" s="32">
        <f>SUM(H$93:H104)</f>
        <v>248085.08500000002</v>
      </c>
      <c r="I235" s="32">
        <f>SUM(I$93:I104)</f>
        <v>38788.851999999999</v>
      </c>
      <c r="J235" s="32">
        <f>SUM(J$93:J104)</f>
        <v>17086.267</v>
      </c>
      <c r="K235" s="32">
        <f>SUM(K$93:K104)</f>
        <v>14859.239000000001</v>
      </c>
      <c r="L235" s="32">
        <f>SUM(L$93:L104)</f>
        <v>843.05199999999991</v>
      </c>
      <c r="M235" s="32">
        <f>SUM(M$93:M104)</f>
        <v>55361</v>
      </c>
      <c r="N235" s="32">
        <f>SUM(N$93:N104)</f>
        <v>4103226.7199999997</v>
      </c>
      <c r="O235" s="32"/>
      <c r="Q235" s="98" t="s">
        <v>184</v>
      </c>
      <c r="R235" s="6">
        <f>SUM(H235:M235)</f>
        <v>375023.49500000005</v>
      </c>
      <c r="S235" s="6">
        <f>4*B235+3*C235+2*D235</f>
        <v>9052482.3430000022</v>
      </c>
      <c r="T235" s="6">
        <f>F235+SUM(H235:M235)</f>
        <v>1181205.4300000002</v>
      </c>
      <c r="U235" s="7">
        <f>S235/N235</f>
        <v>2.206186243347529</v>
      </c>
      <c r="V235" s="49">
        <f>B235/N235</f>
        <v>0.44495557559636878</v>
      </c>
      <c r="W235" s="32">
        <f>SUM(W$93:W103)</f>
        <v>0</v>
      </c>
      <c r="X235" s="32">
        <f>SUM(X$93:X103)</f>
        <v>0</v>
      </c>
      <c r="Y235" s="32">
        <f>SUM(Y$93:Y103)</f>
        <v>0</v>
      </c>
    </row>
    <row r="236" spans="1:26" s="5" customFormat="1">
      <c r="A236" s="9" t="s">
        <v>236</v>
      </c>
      <c r="B236" s="9">
        <f>SUM(B$105:B115)</f>
        <v>1597244.0919999999</v>
      </c>
      <c r="C236" s="9">
        <f>SUM(C$105:C115)</f>
        <v>36408.446000000004</v>
      </c>
      <c r="D236" s="9">
        <f>SUM(D$105:D115)</f>
        <v>848808.03700000001</v>
      </c>
      <c r="E236" s="9">
        <f>SUM(E$105:E116)</f>
        <v>10697.885</v>
      </c>
      <c r="F236" s="9">
        <f>SUM(F$105:F116)</f>
        <v>796751.45799999998</v>
      </c>
      <c r="G236" s="9">
        <f>SUM(G$105:G116)</f>
        <v>-4346.4849999999997</v>
      </c>
      <c r="H236" s="9">
        <f>SUM(H$105:H116)</f>
        <v>272130.94099999999</v>
      </c>
      <c r="I236" s="9">
        <f>SUM(I$105:I116)</f>
        <v>36243.438000000002</v>
      </c>
      <c r="J236" s="9">
        <f>SUM(J$105:J116)</f>
        <v>18093.333999999995</v>
      </c>
      <c r="K236" s="9">
        <f>SUM(K$105:K116)</f>
        <v>15209.664999999999</v>
      </c>
      <c r="L236" s="9">
        <f>SUM(L$105:L116)</f>
        <v>888</v>
      </c>
      <c r="M236" s="9">
        <f>SUM(M$105:M116)</f>
        <v>73886</v>
      </c>
      <c r="N236" s="9">
        <f>SUM(N$105:N116)</f>
        <v>3943244.4010000005</v>
      </c>
      <c r="O236" s="9"/>
      <c r="P236" s="5">
        <f>N236/N235</f>
        <v>0.96101060703757568</v>
      </c>
      <c r="Q236" s="98" t="s">
        <v>185</v>
      </c>
      <c r="R236" s="6">
        <f>SUM(H236:M236)</f>
        <v>416451.37799999997</v>
      </c>
      <c r="S236" s="6">
        <f>4*B236+3*C236+2*D236</f>
        <v>8195817.7800000003</v>
      </c>
      <c r="T236" s="6">
        <f>F236+SUM(H236:M236)</f>
        <v>1213202.8359999999</v>
      </c>
      <c r="U236" s="7">
        <f>S236/N236</f>
        <v>2.0784452969543441</v>
      </c>
      <c r="V236" s="49">
        <f>B236/N236</f>
        <v>0.40505835539763685</v>
      </c>
      <c r="W236" s="9">
        <f>SUM(W$105:W115)</f>
        <v>0</v>
      </c>
      <c r="X236" s="9">
        <f>SUM(X$105:X115)</f>
        <v>0</v>
      </c>
      <c r="Y236" s="9">
        <f>SUM(Y$105:Y115)</f>
        <v>0</v>
      </c>
    </row>
    <row r="237" spans="1:26" s="5" customFormat="1">
      <c r="A237" s="9" t="s">
        <v>237</v>
      </c>
      <c r="B237" s="9">
        <f>SUM(B$117:B127)</f>
        <v>1686426.6940000001</v>
      </c>
      <c r="C237" s="9">
        <f>SUM(C$117:C127)</f>
        <v>33713.701999999997</v>
      </c>
      <c r="D237" s="9">
        <f>SUM(D$117:D127)</f>
        <v>906792.39899999998</v>
      </c>
      <c r="E237" s="9">
        <f>SUM(E$117:E128)</f>
        <v>11164.669</v>
      </c>
      <c r="F237" s="9">
        <f>SUM(F$117:F128)</f>
        <v>806937.93599999999</v>
      </c>
      <c r="G237" s="9">
        <f>SUM(G$117:G128)</f>
        <v>-4089.0160000000001</v>
      </c>
      <c r="H237" s="9">
        <f>SUM(H$117:H128)</f>
        <v>256296.23300000001</v>
      </c>
      <c r="I237" s="9">
        <f>SUM(I$117:I128)</f>
        <v>37934.016000000003</v>
      </c>
      <c r="J237" s="9">
        <f>SUM(J$117:J128)</f>
        <v>18102.79</v>
      </c>
      <c r="K237" s="9">
        <f>SUM(K$117:K128)</f>
        <v>15428.812</v>
      </c>
      <c r="L237" s="9">
        <f>SUM(L$117:L128)</f>
        <v>1300.5999999999999</v>
      </c>
      <c r="M237" s="9">
        <f>SUM(M$117:M128)</f>
        <v>94648</v>
      </c>
      <c r="N237" s="9">
        <f>SUM(N$117:N128)</f>
        <v>4125058.3880000003</v>
      </c>
      <c r="O237" s="9"/>
      <c r="P237" s="5">
        <f>N237/N236</f>
        <v>1.04610771448858</v>
      </c>
      <c r="Q237" s="3"/>
      <c r="R237" s="6">
        <f>SUM(H237:M237)</f>
        <v>423710.45099999994</v>
      </c>
      <c r="S237" s="6">
        <f>4*B237+3*C237+2*D237</f>
        <v>8660432.6799999997</v>
      </c>
      <c r="T237" s="6">
        <f>F237+SUM(H237:M237)</f>
        <v>1230648.3869999999</v>
      </c>
      <c r="U237" s="7">
        <f>S237/N237</f>
        <v>2.0994691142296622</v>
      </c>
      <c r="V237" s="49">
        <f>B237/N237</f>
        <v>0.40882492691640415</v>
      </c>
      <c r="W237" s="9">
        <f>SUM(W$117:W127)</f>
        <v>0</v>
      </c>
      <c r="X237" s="9">
        <f>SUM(X$117:X127)</f>
        <v>0</v>
      </c>
      <c r="Y237" s="9">
        <f>SUM(Y$117:Y127)</f>
        <v>0</v>
      </c>
    </row>
    <row r="238" spans="1:26" s="5" customFormat="1">
      <c r="A238" s="9" t="s">
        <v>238</v>
      </c>
      <c r="B238" s="9">
        <f>SUM(B$129:B139)</f>
        <v>1601559</v>
      </c>
      <c r="C238" s="9">
        <f>SUM(C$129:C139)</f>
        <v>26161</v>
      </c>
      <c r="D238" s="9">
        <f>SUM(D$129:D139)</f>
        <v>929988</v>
      </c>
      <c r="E238" s="9">
        <f>SUM(E$129:E140)</f>
        <v>11269</v>
      </c>
      <c r="F238" s="9">
        <f>SUM(F$129:F140)</f>
        <v>790226</v>
      </c>
      <c r="G238" s="9">
        <f>SUM(G$129:G140)</f>
        <v>-5912</v>
      </c>
      <c r="H238" s="9">
        <f>SUM(H$129:H140)</f>
        <v>325074</v>
      </c>
      <c r="I238" s="9">
        <f>SUM(I$129:I140)</f>
        <v>36946</v>
      </c>
      <c r="J238" s="9">
        <f>SUM(J$129:J140)</f>
        <v>19785</v>
      </c>
      <c r="K238" s="9">
        <f>SUM(K$129:K140)</f>
        <v>16702</v>
      </c>
      <c r="L238" s="9">
        <f>SUM(L$129:L140)</f>
        <v>1814</v>
      </c>
      <c r="M238" s="9">
        <f>SUM(M$129:M140)</f>
        <v>119746</v>
      </c>
      <c r="N238" s="9">
        <f>SUM(N$129:N140)</f>
        <v>4105735</v>
      </c>
      <c r="O238" s="9"/>
      <c r="P238" s="5">
        <f>N238/N237</f>
        <v>0.9953156086090289</v>
      </c>
      <c r="Q238" s="3"/>
      <c r="R238" s="6">
        <f>SUM(H238:M238)</f>
        <v>520067</v>
      </c>
      <c r="S238" s="6">
        <f>4*B238+3*C238+2*D238</f>
        <v>8344695</v>
      </c>
      <c r="T238" s="6">
        <f>F238+SUM(H238:M238)</f>
        <v>1310293</v>
      </c>
      <c r="U238" s="7">
        <f>S238/N238</f>
        <v>2.0324485140906563</v>
      </c>
      <c r="V238" s="49">
        <f>B238/N238</f>
        <v>0.39007851212998401</v>
      </c>
      <c r="W238" s="9">
        <f>SUM(W$129:W139)</f>
        <v>0</v>
      </c>
      <c r="X238" s="9">
        <f>SUM(X$129:X139)</f>
        <v>0</v>
      </c>
      <c r="Y238" s="9">
        <f>SUM(Y$129:Y139)</f>
        <v>0</v>
      </c>
    </row>
    <row r="239" spans="1:26" s="5" customFormat="1">
      <c r="A239" s="9" t="s">
        <v>239</v>
      </c>
      <c r="B239" s="9">
        <f>SUM(B$141:B151)</f>
        <v>1382973.2390000001</v>
      </c>
      <c r="C239" s="9">
        <f>SUM(C$141:C151)</f>
        <v>21143.391000000003</v>
      </c>
      <c r="D239" s="9">
        <f>SUM(D$141:D151)</f>
        <v>1146605.96</v>
      </c>
      <c r="E239" s="9">
        <f>SUM(E$141:E152)</f>
        <v>11211.028</v>
      </c>
      <c r="F239" s="9">
        <f>SUM(F$141:F152)</f>
        <v>769331.723</v>
      </c>
      <c r="G239" s="9">
        <f>SUM(G$141:G152)</f>
        <v>-4657.8310000000001</v>
      </c>
      <c r="H239" s="9">
        <f>SUM(H$141:H152)</f>
        <v>276534.696</v>
      </c>
      <c r="I239" s="9">
        <f>SUM(I$141:I152)</f>
        <v>37541.149999999994</v>
      </c>
      <c r="J239" s="9">
        <f>SUM(J$141:J152)</f>
        <v>20024.724999999999</v>
      </c>
      <c r="K239" s="9">
        <f>SUM(K$141:K152)</f>
        <v>16791.080999999998</v>
      </c>
      <c r="L239" s="9">
        <f>SUM(L$141:L152)</f>
        <v>4341.1980000000003</v>
      </c>
      <c r="M239" s="9">
        <f>SUM(M$141:M152)</f>
        <v>140087.81400000001</v>
      </c>
      <c r="N239" s="9">
        <f>SUM(N$141:N152)</f>
        <v>4054484.2220000001</v>
      </c>
      <c r="O239" s="9"/>
      <c r="P239" s="5">
        <f>N239/N238</f>
        <v>0.98751727084188334</v>
      </c>
      <c r="Q239" s="3"/>
      <c r="R239" s="6">
        <f>SUM(H239:M239)</f>
        <v>495320.66399999999</v>
      </c>
      <c r="S239" s="6">
        <f>4*B239+3*C239+2*D239</f>
        <v>7888535.0490000006</v>
      </c>
      <c r="T239" s="6">
        <f>F239+SUM(H239:M239)</f>
        <v>1264652.3870000001</v>
      </c>
      <c r="U239" s="7">
        <f>S239/N239</f>
        <v>1.9456321980971321</v>
      </c>
      <c r="V239" s="49">
        <f>B239/N239</f>
        <v>0.34109720577918679</v>
      </c>
      <c r="W239" s="9">
        <f>SUM(W$141:W151)</f>
        <v>0</v>
      </c>
      <c r="X239" s="9">
        <f>SUM(X$141:X151)</f>
        <v>0</v>
      </c>
      <c r="Y239" s="9">
        <f>SUM(Y$141:Y151)</f>
        <v>0</v>
      </c>
    </row>
    <row r="240" spans="1:26" s="5" customFormat="1">
      <c r="A240" s="26" t="s">
        <v>240</v>
      </c>
      <c r="B240" s="26">
        <f>SUM(B$153:B163)</f>
        <v>1443694</v>
      </c>
      <c r="C240" s="26">
        <f>SUM(C$153:C163)</f>
        <v>24437</v>
      </c>
      <c r="D240" s="26">
        <f>SUM(D$153:D163)</f>
        <v>1021890</v>
      </c>
      <c r="E240" s="26">
        <f>SUM(E$153:E164)</f>
        <v>12272</v>
      </c>
      <c r="F240" s="26">
        <f>SUM(F$153:F164)</f>
        <v>789016</v>
      </c>
      <c r="G240" s="26">
        <f>SUM(G$153:G164)</f>
        <v>-4546</v>
      </c>
      <c r="H240" s="26">
        <f>SUM(H$153:H164)</f>
        <v>269137</v>
      </c>
      <c r="I240" s="26">
        <f>SUM(I$153:I164)</f>
        <v>39936</v>
      </c>
      <c r="J240" s="26">
        <f>SUM(J$153:J164)</f>
        <v>19957</v>
      </c>
      <c r="K240" s="26">
        <f>SUM(K$153:K164)</f>
        <v>16518</v>
      </c>
      <c r="L240" s="26">
        <f>SUM(L$153:L164)</f>
        <v>9251</v>
      </c>
      <c r="M240" s="26">
        <f>SUM(M$153:M164)</f>
        <v>167663</v>
      </c>
      <c r="N240" s="26">
        <f>SUM(N$153:N164)</f>
        <v>4058200</v>
      </c>
      <c r="O240" s="26"/>
      <c r="P240" s="5">
        <f>N240/N239</f>
        <v>1.0009164613293691</v>
      </c>
      <c r="Q240" s="3"/>
      <c r="R240" s="6">
        <f>SUM(H240:M240)</f>
        <v>522462</v>
      </c>
      <c r="S240" s="6">
        <f>4*B240+3*C240+2*D240</f>
        <v>7891867</v>
      </c>
      <c r="T240" s="6">
        <f>F240+SUM(H240:M240)</f>
        <v>1311478</v>
      </c>
      <c r="U240" s="7">
        <f>S240/N240</f>
        <v>1.9446717756640874</v>
      </c>
      <c r="V240" s="49">
        <f>B240/N240</f>
        <v>0.35574737568380072</v>
      </c>
      <c r="W240" s="26">
        <f>SUM(W$153:W163)</f>
        <v>0</v>
      </c>
      <c r="X240" s="26">
        <f>SUM(X$153:X163)</f>
        <v>0</v>
      </c>
      <c r="Y240" s="26">
        <f>SUM(Y$153:Y163)</f>
        <v>0</v>
      </c>
    </row>
    <row r="241" spans="1:25" s="5" customFormat="1">
      <c r="A241" s="26" t="s">
        <v>241</v>
      </c>
      <c r="B241" s="26">
        <f>SUM(B$165:B175)</f>
        <v>1460981.156</v>
      </c>
      <c r="C241" s="26">
        <f>SUM(C$165:C175)</f>
        <v>28397.539999999997</v>
      </c>
      <c r="D241" s="26">
        <f>SUM(D$165:D175)</f>
        <v>1031850.1599999999</v>
      </c>
      <c r="E241" s="26">
        <f>SUM(E$165:E176)</f>
        <v>11577.837</v>
      </c>
      <c r="F241" s="26">
        <f>SUM(F$165:F176)</f>
        <v>797067.45799999987</v>
      </c>
      <c r="G241" s="26">
        <f>SUM(G$165:G176)</f>
        <v>-6208.7160000000003</v>
      </c>
      <c r="H241" s="26">
        <f>SUM(H$165:H176)</f>
        <v>258748.94799999997</v>
      </c>
      <c r="I241" s="26">
        <f>SUM(I$165:I176)</f>
        <v>43049.862999999998</v>
      </c>
      <c r="J241" s="26">
        <f>SUM(J$165:J176)</f>
        <v>21269.065999999999</v>
      </c>
      <c r="K241" s="26">
        <f>SUM(K$165:K176)</f>
        <v>16628.432000000001</v>
      </c>
      <c r="L241" s="26">
        <f>SUM(L$165:L176)</f>
        <v>18321.456000000002</v>
      </c>
      <c r="M241" s="26">
        <f>SUM(M$165:M176)</f>
        <v>181791.39</v>
      </c>
      <c r="N241" s="26">
        <f>SUM(N$165:N176)</f>
        <v>4092934.6940000001</v>
      </c>
      <c r="O241" s="26"/>
      <c r="P241" s="5">
        <f>N241/N240</f>
        <v>1.0085591380414962</v>
      </c>
      <c r="Q241" s="3"/>
      <c r="R241" s="6">
        <f>SUM(H241:M241)</f>
        <v>539809.15500000003</v>
      </c>
      <c r="S241" s="6">
        <f>4*B241+3*C241+2*D241</f>
        <v>7992817.5639999993</v>
      </c>
      <c r="T241" s="6">
        <f>F241+SUM(H241:M241)</f>
        <v>1336876.6129999999</v>
      </c>
      <c r="U241" s="7">
        <f>S241/N241</f>
        <v>1.952832908796956</v>
      </c>
      <c r="V241" s="49">
        <f>B241/N241</f>
        <v>0.3569519831678995</v>
      </c>
      <c r="W241" s="26">
        <f>SUM(W$165:W175)</f>
        <v>0</v>
      </c>
      <c r="X241" s="26">
        <f>SUM(X$165:X175)</f>
        <v>0</v>
      </c>
      <c r="Y241" s="26">
        <f>SUM(Y$165:Y175)</f>
        <v>0</v>
      </c>
    </row>
    <row r="242" spans="1:25" s="5" customFormat="1">
      <c r="A242" s="26" t="s">
        <v>242</v>
      </c>
      <c r="B242" s="26">
        <f>SUM(B$177:B187)</f>
        <v>1266408.598</v>
      </c>
      <c r="C242" s="26">
        <f>SUM(C$177:C187)</f>
        <v>26716.004000000001</v>
      </c>
      <c r="D242" s="26">
        <f>SUM(D$177:D187)</f>
        <v>1225420.92</v>
      </c>
      <c r="E242" s="26">
        <f>SUM(E$177:E188)</f>
        <v>12962.592000000001</v>
      </c>
      <c r="F242" s="26">
        <f>SUM(F$177:F188)</f>
        <v>797176.94200000004</v>
      </c>
      <c r="G242" s="26">
        <f>SUM(G$177:G188)</f>
        <v>-5093.223</v>
      </c>
      <c r="H242" s="26">
        <f>SUM(H$177:H188)</f>
        <v>251168.82</v>
      </c>
      <c r="I242" s="26">
        <f>SUM(I$177:I188)</f>
        <v>42358.296000000002</v>
      </c>
      <c r="J242" s="26">
        <f>SUM(J$177:J188)</f>
        <v>21832.135000000002</v>
      </c>
      <c r="K242" s="26">
        <f>SUM(K$177:K188)</f>
        <v>16787.014999999999</v>
      </c>
      <c r="L242" s="26">
        <f>SUM(L$177:L188)</f>
        <v>39034</v>
      </c>
      <c r="M242" s="26">
        <f>SUM(M$177:M188)</f>
        <v>190926.889</v>
      </c>
      <c r="N242" s="26">
        <f>SUM(N$177:N188)</f>
        <v>4087383.9129999997</v>
      </c>
      <c r="O242" s="26"/>
      <c r="P242" s="5">
        <f>N242/N241</f>
        <v>0.99864381393425661</v>
      </c>
      <c r="Q242" s="22"/>
      <c r="R242" s="23">
        <f>SUM(H242:M242)</f>
        <v>562107.15500000003</v>
      </c>
      <c r="S242" s="23">
        <f>4*B242+3*C242+2*D242</f>
        <v>7596624.2439999999</v>
      </c>
      <c r="T242" s="23">
        <f>F242+SUM(H242:M242)</f>
        <v>1359284.0970000001</v>
      </c>
      <c r="U242" s="24">
        <f>S242/N242</f>
        <v>1.8585541279444773</v>
      </c>
      <c r="V242" s="49">
        <f>B242/N242</f>
        <v>0.30983353287959181</v>
      </c>
      <c r="W242" s="26">
        <f>SUM(W$177:W187)</f>
        <v>3102</v>
      </c>
      <c r="X242" s="26">
        <f>SUM(X$177:X187)</f>
        <v>20221</v>
      </c>
      <c r="Y242" s="26">
        <f>SUM(Y$177:Y187)</f>
        <v>13227</v>
      </c>
    </row>
    <row r="243" spans="1:25" s="5" customFormat="1">
      <c r="A243" s="26" t="s">
        <v>243</v>
      </c>
      <c r="B243" s="26">
        <f>SUM(B$189:B199)</f>
        <v>1120401.8120000002</v>
      </c>
      <c r="C243" s="26">
        <f>SUM(C$189:C199)</f>
        <v>22169.399999999998</v>
      </c>
      <c r="D243" s="26">
        <f>SUM(D$189:D199)</f>
        <v>1281943.338</v>
      </c>
      <c r="E243" s="26">
        <f>SUM(E$189:E200)</f>
        <v>12807.433000000001</v>
      </c>
      <c r="F243" s="26">
        <f>SUM(F$189:F200)</f>
        <v>805693.94799999997</v>
      </c>
      <c r="G243" s="26">
        <f>SUM(G$189:G200)</f>
        <v>-6686.1270000000013</v>
      </c>
      <c r="H243" s="26">
        <f>SUM(H$189:H200)</f>
        <v>267812.152</v>
      </c>
      <c r="I243" s="26">
        <f>SUM(I$189:I200)</f>
        <v>40947.229000000007</v>
      </c>
      <c r="J243" s="26">
        <f>SUM(J$189:J200)</f>
        <v>21813.230999999996</v>
      </c>
      <c r="K243" s="26">
        <f>SUM(K$189:K200)</f>
        <v>15825.807999999999</v>
      </c>
      <c r="L243" s="26">
        <f>SUM(L$189:L200)</f>
        <v>54866</v>
      </c>
      <c r="M243" s="26">
        <f>SUM(M$189:M200)</f>
        <v>226992.56200000001</v>
      </c>
      <c r="N243" s="26">
        <f>SUM(N$189:N200)</f>
        <v>4076827.4899999993</v>
      </c>
      <c r="O243" s="26"/>
      <c r="P243" s="84">
        <f>N243/N242</f>
        <v>0.99741731551899848</v>
      </c>
      <c r="Q243" s="22"/>
      <c r="R243" s="23">
        <f>SUM(H243:M243)</f>
        <v>628256.98199999996</v>
      </c>
      <c r="S243" s="23">
        <f>4*B243+3*C243+2*D243</f>
        <v>7112002.1240000008</v>
      </c>
      <c r="T243" s="23">
        <f>F243+SUM(H243:M243)</f>
        <v>1433950.93</v>
      </c>
      <c r="U243" s="24">
        <f>S243/N243</f>
        <v>1.7444942523187319</v>
      </c>
      <c r="V243" s="49">
        <f t="shared" ref="V243" si="80">B243/N243</f>
        <v>0.27482198222716564</v>
      </c>
      <c r="W243" s="26">
        <f>SUM(W$189:W199)</f>
        <v>3292</v>
      </c>
      <c r="X243" s="26">
        <f>SUM(X$189:X199)</f>
        <v>30337</v>
      </c>
      <c r="Y243" s="26">
        <f>SUM(Y$189:Y199)</f>
        <v>17646</v>
      </c>
    </row>
    <row r="244" spans="1:25" ht="12" thickBot="1">
      <c r="A244" s="26" t="s">
        <v>244</v>
      </c>
      <c r="B244" s="26">
        <f>SUM(B$201:B212)</f>
        <v>1207630.4890000001</v>
      </c>
      <c r="C244" s="26">
        <f>SUM(C$201:C212)</f>
        <v>21184.146000000001</v>
      </c>
      <c r="D244" s="26">
        <f>SUM(D$201:D212)</f>
        <v>1272977.236</v>
      </c>
      <c r="E244" s="26">
        <f>SUM(E$201:E212)</f>
        <v>14136.011999999999</v>
      </c>
      <c r="F244" s="26">
        <f>SUM(F$201:F212)</f>
        <v>805414.99300000002</v>
      </c>
      <c r="G244" s="26">
        <f>SUM(G$201:G212)</f>
        <v>-6494.5340000000006</v>
      </c>
      <c r="H244" s="26">
        <f>SUM(H$201:H212)</f>
        <v>300047.00199999998</v>
      </c>
      <c r="I244" s="26">
        <f>SUM(I$201:I212)</f>
        <v>43293.673999999999</v>
      </c>
      <c r="J244" s="26">
        <f>SUM(J$201:J212)</f>
        <v>20708.599000000002</v>
      </c>
      <c r="K244" s="26">
        <f>SUM(K$201:K212)</f>
        <v>15976.05</v>
      </c>
      <c r="L244" s="26">
        <f>SUM(L$201:L212)</f>
        <v>77096</v>
      </c>
      <c r="M244" s="26">
        <f>SUM(M$201:M212)</f>
        <v>253865.19999999998</v>
      </c>
      <c r="N244" s="26">
        <f>SUM(N$201:N212)</f>
        <v>4014483.0320000001</v>
      </c>
      <c r="O244" s="26"/>
      <c r="P244" s="52">
        <f>N244/N243</f>
        <v>0.98470760458888118</v>
      </c>
      <c r="Q244" s="40"/>
      <c r="R244" s="45">
        <f>SUM(H244:M244)</f>
        <v>710986.52499999991</v>
      </c>
      <c r="S244" s="45">
        <f>4*B244+3*C244+2*D244</f>
        <v>7440028.8660000004</v>
      </c>
      <c r="T244" s="45">
        <f>F244+SUM(H244:M244)</f>
        <v>1516401.5179999999</v>
      </c>
      <c r="U244" s="46">
        <f>S244/N244</f>
        <v>1.8532968770062048</v>
      </c>
      <c r="V244" s="51">
        <f>B244/N244</f>
        <v>0.30081843150757154</v>
      </c>
      <c r="W244" s="26">
        <f>SUM(W$201:W212)</f>
        <v>3269</v>
      </c>
      <c r="X244" s="26">
        <f>SUM(X$201:X212)</f>
        <v>49688</v>
      </c>
      <c r="Y244" s="26">
        <f>SUM(Y$201:Y212)</f>
        <v>24139</v>
      </c>
    </row>
    <row r="245" spans="1:25">
      <c r="A245" s="32" t="s">
        <v>235</v>
      </c>
      <c r="B245" s="99">
        <f>B235/$N235</f>
        <v>0.44495557559636878</v>
      </c>
      <c r="C245" s="99">
        <f t="shared" ref="C245:N245" si="81">C235/$N235</f>
        <v>1.0022582178934538E-2</v>
      </c>
      <c r="D245" s="99">
        <f t="shared" si="81"/>
        <v>0.19814809721262491</v>
      </c>
      <c r="E245" s="99">
        <f t="shared" si="81"/>
        <v>2.8204666204747282E-3</v>
      </c>
      <c r="F245" s="99">
        <f t="shared" si="81"/>
        <v>0.19647511337126408</v>
      </c>
      <c r="G245" s="99">
        <f t="shared" si="81"/>
        <v>-1.5203651725098925E-3</v>
      </c>
      <c r="H245" s="99">
        <f t="shared" si="81"/>
        <v>6.0460974235418324E-2</v>
      </c>
      <c r="I245" s="99">
        <f t="shared" si="81"/>
        <v>9.4532558512876921E-3</v>
      </c>
      <c r="J245" s="99">
        <f t="shared" si="81"/>
        <v>4.1641050241552338E-3</v>
      </c>
      <c r="K245" s="99">
        <f t="shared" si="81"/>
        <v>3.6213546104028106E-3</v>
      </c>
      <c r="L245" s="99">
        <f t="shared" si="81"/>
        <v>2.0546074041943264E-4</v>
      </c>
      <c r="M245" s="99">
        <f t="shared" si="81"/>
        <v>1.3492064606169264E-2</v>
      </c>
      <c r="N245" s="99">
        <f t="shared" si="81"/>
        <v>1</v>
      </c>
      <c r="O245" s="99"/>
      <c r="P245" s="89"/>
      <c r="R245" s="5">
        <f>SUM(H245:M245)</f>
        <v>9.1397215067852755E-2</v>
      </c>
      <c r="S245" s="6"/>
      <c r="U245" s="7"/>
      <c r="V245" s="49"/>
      <c r="W245" s="99">
        <f>W235/$N235</f>
        <v>0</v>
      </c>
      <c r="X245" s="99">
        <f>X235/$N235</f>
        <v>0</v>
      </c>
      <c r="Y245" s="99">
        <f>Y235/$N235</f>
        <v>0</v>
      </c>
    </row>
    <row r="246" spans="1:25">
      <c r="A246" s="9" t="s">
        <v>236</v>
      </c>
      <c r="B246" s="100">
        <f t="shared" ref="B246" si="82">B236/$N236</f>
        <v>0.40505835539763685</v>
      </c>
      <c r="C246" s="100">
        <f t="shared" ref="C246:N246" si="83">C236/$N236</f>
        <v>9.2331193041868976E-3</v>
      </c>
      <c r="D246" s="100">
        <f t="shared" si="83"/>
        <v>0.21525625872561782</v>
      </c>
      <c r="E246" s="100">
        <f t="shared" si="83"/>
        <v>2.7129652418417262E-3</v>
      </c>
      <c r="F246" s="100">
        <f t="shared" si="83"/>
        <v>0.20205479979834501</v>
      </c>
      <c r="G246" s="100">
        <f t="shared" si="83"/>
        <v>-1.1022611225664171E-3</v>
      </c>
      <c r="H246" s="100">
        <f t="shared" si="83"/>
        <v>6.9011938730195885E-2</v>
      </c>
      <c r="I246" s="100">
        <f t="shared" si="83"/>
        <v>9.1912735591049653E-3</v>
      </c>
      <c r="J246" s="100">
        <f t="shared" si="83"/>
        <v>4.5884383923582199E-3</v>
      </c>
      <c r="K246" s="100">
        <f t="shared" si="83"/>
        <v>3.8571448921966012E-3</v>
      </c>
      <c r="L246" s="100">
        <f t="shared" si="83"/>
        <v>2.251952731549697E-4</v>
      </c>
      <c r="M246" s="100">
        <f t="shared" si="83"/>
        <v>1.8737362558928029E-2</v>
      </c>
      <c r="N246" s="100">
        <f t="shared" si="83"/>
        <v>1</v>
      </c>
      <c r="O246" s="100"/>
      <c r="P246" s="5"/>
      <c r="R246" s="5">
        <f>SUM(H246:M246)</f>
        <v>0.10561135340593866</v>
      </c>
      <c r="S246" s="6"/>
      <c r="U246" s="7"/>
      <c r="V246" s="49"/>
      <c r="W246" s="100">
        <f>W236/$N236</f>
        <v>0</v>
      </c>
      <c r="X246" s="100">
        <f>X236/$N236</f>
        <v>0</v>
      </c>
      <c r="Y246" s="100">
        <f>Y236/$N236</f>
        <v>0</v>
      </c>
    </row>
    <row r="247" spans="1:25">
      <c r="A247" s="9" t="s">
        <v>237</v>
      </c>
      <c r="B247" s="100">
        <f t="shared" ref="B247" si="84">B237/$N237</f>
        <v>0.40882492691640415</v>
      </c>
      <c r="C247" s="100">
        <f t="shared" ref="C247:N247" si="85">C237/$N237</f>
        <v>8.1729029819492573E-3</v>
      </c>
      <c r="D247" s="100">
        <f t="shared" si="85"/>
        <v>0.21982534880909907</v>
      </c>
      <c r="E247" s="100">
        <f t="shared" si="85"/>
        <v>2.7065481139560538E-3</v>
      </c>
      <c r="F247" s="100">
        <f t="shared" si="85"/>
        <v>0.19561854890282826</v>
      </c>
      <c r="G247" s="100">
        <f t="shared" si="85"/>
        <v>-9.9126257506927684E-4</v>
      </c>
      <c r="H247" s="100">
        <f t="shared" si="85"/>
        <v>6.2131540669964451E-2</v>
      </c>
      <c r="I247" s="100">
        <f t="shared" si="85"/>
        <v>9.1959949246662644E-3</v>
      </c>
      <c r="J247" s="100">
        <f t="shared" si="85"/>
        <v>4.3884930338590885E-3</v>
      </c>
      <c r="K247" s="100">
        <f t="shared" si="85"/>
        <v>3.7402651184000645E-3</v>
      </c>
      <c r="L247" s="100">
        <f t="shared" si="85"/>
        <v>3.1529250683663289E-4</v>
      </c>
      <c r="M247" s="100">
        <f t="shared" si="85"/>
        <v>2.2944644923169024E-2</v>
      </c>
      <c r="N247" s="100">
        <f t="shared" si="85"/>
        <v>1</v>
      </c>
      <c r="O247" s="100"/>
      <c r="P247" s="5"/>
      <c r="R247" s="5">
        <f>SUM(H247:M247)</f>
        <v>0.10271623117689553</v>
      </c>
      <c r="S247" s="6"/>
      <c r="U247" s="7"/>
      <c r="V247" s="49"/>
      <c r="W247" s="100">
        <f>W237/$N237</f>
        <v>0</v>
      </c>
      <c r="X247" s="100">
        <f>X237/$N237</f>
        <v>0</v>
      </c>
      <c r="Y247" s="100">
        <f>Y237/$N237</f>
        <v>0</v>
      </c>
    </row>
    <row r="248" spans="1:25">
      <c r="A248" s="9" t="s">
        <v>238</v>
      </c>
      <c r="B248" s="100">
        <f t="shared" ref="B248" si="86">B238/$N238</f>
        <v>0.39007851212998401</v>
      </c>
      <c r="C248" s="100">
        <f t="shared" ref="C248:N248" si="87">C238/$N238</f>
        <v>6.3718189313241112E-3</v>
      </c>
      <c r="D248" s="100">
        <f t="shared" si="87"/>
        <v>0.22650950438837383</v>
      </c>
      <c r="E248" s="100">
        <f t="shared" si="87"/>
        <v>2.7446973562589888E-3</v>
      </c>
      <c r="F248" s="100">
        <f t="shared" si="87"/>
        <v>0.19246882714057287</v>
      </c>
      <c r="G248" s="100">
        <f t="shared" si="87"/>
        <v>-1.4399370636439029E-3</v>
      </c>
      <c r="H248" s="100">
        <f t="shared" si="87"/>
        <v>7.9175592189948935E-2</v>
      </c>
      <c r="I248" s="100">
        <f t="shared" si="87"/>
        <v>8.9986324007759882E-3</v>
      </c>
      <c r="J248" s="100">
        <f t="shared" si="87"/>
        <v>4.8188692158651252E-3</v>
      </c>
      <c r="K248" s="100">
        <f t="shared" si="87"/>
        <v>4.0679683418437867E-3</v>
      </c>
      <c r="L248" s="100">
        <f t="shared" si="87"/>
        <v>4.4182101377707037E-4</v>
      </c>
      <c r="M248" s="100">
        <f t="shared" si="87"/>
        <v>2.9165545267777877E-2</v>
      </c>
      <c r="N248" s="100">
        <f t="shared" si="87"/>
        <v>1</v>
      </c>
      <c r="O248" s="100"/>
      <c r="P248" s="5"/>
      <c r="R248" s="5">
        <f>SUM(H248:M248)</f>
        <v>0.12666842842998877</v>
      </c>
      <c r="S248" s="6"/>
      <c r="U248" s="7"/>
      <c r="V248" s="49"/>
      <c r="W248" s="100">
        <f>W238/$N238</f>
        <v>0</v>
      </c>
      <c r="X248" s="100">
        <f>X238/$N238</f>
        <v>0</v>
      </c>
      <c r="Y248" s="100">
        <f>Y238/$N238</f>
        <v>0</v>
      </c>
    </row>
    <row r="249" spans="1:25">
      <c r="A249" s="9" t="s">
        <v>239</v>
      </c>
      <c r="B249" s="100">
        <f t="shared" ref="B249" si="88">B239/$N239</f>
        <v>0.34109720577918679</v>
      </c>
      <c r="C249" s="100">
        <f t="shared" ref="C249:N249" si="89">C239/$N239</f>
        <v>5.2148164457698565E-3</v>
      </c>
      <c r="D249" s="100">
        <f t="shared" si="89"/>
        <v>0.28279946282153762</v>
      </c>
      <c r="E249" s="100">
        <f t="shared" si="89"/>
        <v>2.7650935078666586E-3</v>
      </c>
      <c r="F249" s="100">
        <f t="shared" si="89"/>
        <v>0.18974835783687014</v>
      </c>
      <c r="G249" s="100">
        <f t="shared" si="89"/>
        <v>-1.1488097486546341E-3</v>
      </c>
      <c r="H249" s="100">
        <f t="shared" si="89"/>
        <v>6.8204654614142435E-2</v>
      </c>
      <c r="I249" s="100">
        <f t="shared" si="89"/>
        <v>9.2591678606857818E-3</v>
      </c>
      <c r="J249" s="100">
        <f t="shared" si="89"/>
        <v>4.9389081085441204E-3</v>
      </c>
      <c r="K249" s="100">
        <f t="shared" si="89"/>
        <v>4.1413605481284317E-3</v>
      </c>
      <c r="L249" s="100">
        <f t="shared" si="89"/>
        <v>1.0707152284486065E-3</v>
      </c>
      <c r="M249" s="100">
        <f t="shared" si="89"/>
        <v>3.4551327944469683E-2</v>
      </c>
      <c r="N249" s="100">
        <f t="shared" si="89"/>
        <v>1</v>
      </c>
      <c r="O249" s="100"/>
      <c r="P249" s="5"/>
      <c r="R249" s="5">
        <f>SUM(H249:M249)</f>
        <v>0.12216613430441906</v>
      </c>
      <c r="S249" s="6"/>
      <c r="U249" s="7"/>
      <c r="V249" s="49"/>
      <c r="W249" s="100">
        <f>W239/$N239</f>
        <v>0</v>
      </c>
      <c r="X249" s="100">
        <f>X239/$N239</f>
        <v>0</v>
      </c>
      <c r="Y249" s="100">
        <f>Y239/$N239</f>
        <v>0</v>
      </c>
    </row>
    <row r="250" spans="1:25">
      <c r="A250" s="26" t="s">
        <v>240</v>
      </c>
      <c r="B250" s="100">
        <f t="shared" ref="B250" si="90">B240/$N240</f>
        <v>0.35574737568380072</v>
      </c>
      <c r="C250" s="100">
        <f t="shared" ref="C250:N250" si="91">C240/$N240</f>
        <v>6.0216352077275643E-3</v>
      </c>
      <c r="D250" s="100">
        <f t="shared" si="91"/>
        <v>0.25180868365285103</v>
      </c>
      <c r="E250" s="100">
        <f t="shared" si="91"/>
        <v>3.0240007885269332E-3</v>
      </c>
      <c r="F250" s="100">
        <f t="shared" si="91"/>
        <v>0.19442511458281997</v>
      </c>
      <c r="G250" s="100">
        <f t="shared" si="91"/>
        <v>-1.1202010743679464E-3</v>
      </c>
      <c r="H250" s="100">
        <f t="shared" si="91"/>
        <v>6.6319304124981521E-2</v>
      </c>
      <c r="I250" s="100">
        <f t="shared" si="91"/>
        <v>9.8408161253757832E-3</v>
      </c>
      <c r="J250" s="100">
        <f t="shared" si="91"/>
        <v>4.9176975013552806E-3</v>
      </c>
      <c r="K250" s="100">
        <f t="shared" si="91"/>
        <v>4.0702774629145927E-3</v>
      </c>
      <c r="L250" s="100">
        <f t="shared" si="91"/>
        <v>2.2795820807254446E-3</v>
      </c>
      <c r="M250" s="100">
        <f t="shared" si="91"/>
        <v>4.1314622246316102E-2</v>
      </c>
      <c r="N250" s="100">
        <f t="shared" si="91"/>
        <v>1</v>
      </c>
      <c r="O250" s="100"/>
      <c r="R250" s="5">
        <f>SUM(H250:M250)</f>
        <v>0.12874229954166871</v>
      </c>
      <c r="S250" s="6"/>
      <c r="V250" s="101"/>
      <c r="W250" s="100">
        <f>W240/$N240</f>
        <v>0</v>
      </c>
      <c r="X250" s="100">
        <f>X240/$N240</f>
        <v>0</v>
      </c>
      <c r="Y250" s="100">
        <f>Y240/$N240</f>
        <v>0</v>
      </c>
    </row>
    <row r="251" spans="1:25">
      <c r="A251" s="26" t="s">
        <v>241</v>
      </c>
      <c r="B251" s="100">
        <f t="shared" ref="B251" si="92">B241/$N241</f>
        <v>0.3569519831678995</v>
      </c>
      <c r="C251" s="100">
        <f t="shared" ref="C251:N251" si="93">C241/$N241</f>
        <v>6.9381854642413688E-3</v>
      </c>
      <c r="D251" s="100">
        <f t="shared" si="93"/>
        <v>0.25210520986631696</v>
      </c>
      <c r="E251" s="100">
        <f t="shared" si="93"/>
        <v>2.8287372913553747E-3</v>
      </c>
      <c r="F251" s="100">
        <f t="shared" si="93"/>
        <v>0.19474228581473668</v>
      </c>
      <c r="G251" s="100">
        <f t="shared" si="93"/>
        <v>-1.5169350268651024E-3</v>
      </c>
      <c r="H251" s="100">
        <f t="shared" si="93"/>
        <v>6.3218440396645134E-2</v>
      </c>
      <c r="I251" s="100">
        <f t="shared" si="93"/>
        <v>1.0518091838383972E-2</v>
      </c>
      <c r="J251" s="100">
        <f t="shared" si="93"/>
        <v>5.1965319728113886E-3</v>
      </c>
      <c r="K251" s="100">
        <f t="shared" si="93"/>
        <v>4.0627161787790793E-3</v>
      </c>
      <c r="L251" s="100">
        <f t="shared" si="93"/>
        <v>4.4763616743893255E-3</v>
      </c>
      <c r="M251" s="100">
        <f t="shared" si="93"/>
        <v>4.4415902913500047E-2</v>
      </c>
      <c r="N251" s="100">
        <f t="shared" si="93"/>
        <v>1</v>
      </c>
      <c r="O251" s="100"/>
      <c r="P251" s="5"/>
      <c r="Q251" s="5"/>
      <c r="R251" s="5">
        <f>SUM(H251:M251)</f>
        <v>0.13188804497450896</v>
      </c>
      <c r="S251" s="81"/>
      <c r="T251" s="5"/>
      <c r="U251" s="5"/>
      <c r="V251" s="49"/>
      <c r="W251" s="100">
        <f>W241/$N241</f>
        <v>0</v>
      </c>
      <c r="X251" s="100">
        <f>X241/$N241</f>
        <v>0</v>
      </c>
      <c r="Y251" s="100">
        <f>Y241/$N241</f>
        <v>0</v>
      </c>
    </row>
    <row r="252" spans="1:25">
      <c r="A252" s="26" t="s">
        <v>242</v>
      </c>
      <c r="B252" s="100">
        <f>B242/$N242</f>
        <v>0.30983353287959181</v>
      </c>
      <c r="C252" s="100">
        <f t="shared" ref="C252:N252" si="94">C242/$N242</f>
        <v>6.5362110750177534E-3</v>
      </c>
      <c r="D252" s="100">
        <f t="shared" si="94"/>
        <v>0.29980568160052845</v>
      </c>
      <c r="E252" s="100">
        <f t="shared" si="94"/>
        <v>3.1713663986326899E-3</v>
      </c>
      <c r="F252" s="100">
        <f t="shared" si="94"/>
        <v>0.1950335370906961</v>
      </c>
      <c r="G252" s="100">
        <f t="shared" si="94"/>
        <v>-1.2460838297574423E-3</v>
      </c>
      <c r="H252" s="100">
        <f t="shared" si="94"/>
        <v>6.1449774561462882E-2</v>
      </c>
      <c r="I252" s="100">
        <f t="shared" si="94"/>
        <v>1.0363180190947726E-2</v>
      </c>
      <c r="J252" s="100">
        <f t="shared" si="94"/>
        <v>5.3413468038963734E-3</v>
      </c>
      <c r="K252" s="100">
        <f t="shared" si="94"/>
        <v>4.1070316264172277E-3</v>
      </c>
      <c r="L252" s="100">
        <f t="shared" si="94"/>
        <v>9.5498736675680602E-3</v>
      </c>
      <c r="M252" s="100">
        <f t="shared" si="94"/>
        <v>4.6711268885888974E-2</v>
      </c>
      <c r="N252" s="100">
        <f t="shared" si="94"/>
        <v>1</v>
      </c>
      <c r="O252" s="100"/>
      <c r="P252" s="65"/>
      <c r="Q252" s="65"/>
      <c r="R252" s="65">
        <f>SUM(H252:M252)</f>
        <v>0.13752247573618126</v>
      </c>
      <c r="S252" s="65"/>
      <c r="T252" s="65"/>
      <c r="U252" s="65"/>
      <c r="V252" s="49"/>
      <c r="W252" s="100">
        <f>W242/$N242</f>
        <v>7.5892063628621529E-4</v>
      </c>
      <c r="X252" s="100">
        <f>X242/$N242</f>
        <v>4.9471741413099797E-3</v>
      </c>
      <c r="Y252" s="100">
        <f>Y242/$N242</f>
        <v>3.2360552083036008E-3</v>
      </c>
    </row>
    <row r="253" spans="1:25">
      <c r="A253" s="26" t="s">
        <v>243</v>
      </c>
      <c r="B253" s="100">
        <f>B243/$N243</f>
        <v>0.27482198222716564</v>
      </c>
      <c r="C253" s="100">
        <f t="shared" ref="C253:N253" si="95">C243/$N243</f>
        <v>5.4379048547869759E-3</v>
      </c>
      <c r="D253" s="100">
        <f t="shared" si="95"/>
        <v>0.31444630442285409</v>
      </c>
      <c r="E253" s="100">
        <f t="shared" si="95"/>
        <v>3.1415194857803519E-3</v>
      </c>
      <c r="F253" s="100">
        <f t="shared" si="95"/>
        <v>0.19762767739775031</v>
      </c>
      <c r="G253" s="100">
        <f t="shared" si="95"/>
        <v>-1.6400318670339428E-3</v>
      </c>
      <c r="H253" s="100">
        <f t="shared" si="95"/>
        <v>6.5691313320691933E-2</v>
      </c>
      <c r="I253" s="100">
        <f t="shared" si="95"/>
        <v>1.0043895431052446E-2</v>
      </c>
      <c r="J253" s="100">
        <f t="shared" si="95"/>
        <v>5.3505405989106494E-3</v>
      </c>
      <c r="K253" s="100">
        <f t="shared" si="95"/>
        <v>3.8818929765409333E-3</v>
      </c>
      <c r="L253" s="100">
        <f t="shared" si="95"/>
        <v>1.3458013647764137E-2</v>
      </c>
      <c r="M253" s="100">
        <f t="shared" si="95"/>
        <v>5.5678726302937104E-2</v>
      </c>
      <c r="N253" s="100">
        <f t="shared" si="95"/>
        <v>1</v>
      </c>
      <c r="O253" s="100"/>
      <c r="P253" s="84"/>
      <c r="Q253" s="65"/>
      <c r="R253" s="65">
        <f>SUM(H253:M253)</f>
        <v>0.15410438227789719</v>
      </c>
      <c r="S253" s="65"/>
      <c r="T253" s="65"/>
      <c r="U253" s="65"/>
      <c r="V253" s="49"/>
      <c r="W253" s="100">
        <f>W243/$N243</f>
        <v>8.0749063041664305E-4</v>
      </c>
      <c r="X253" s="100">
        <f>X243/$N243</f>
        <v>7.4413254115886091E-3</v>
      </c>
      <c r="Y253" s="100">
        <f>Y243/$N243</f>
        <v>4.328365633150694E-3</v>
      </c>
    </row>
    <row r="254" spans="1:25">
      <c r="A254" s="9" t="s">
        <v>244</v>
      </c>
      <c r="B254" s="100">
        <f>B244/$N244</f>
        <v>0.30081843150757154</v>
      </c>
      <c r="C254" s="100">
        <f t="shared" ref="C254:N254" si="96">C244/$N244</f>
        <v>5.2769300134384032E-3</v>
      </c>
      <c r="D254" s="100">
        <f t="shared" si="96"/>
        <v>0.31709618046780175</v>
      </c>
      <c r="E254" s="100">
        <f t="shared" si="96"/>
        <v>3.5212533936050767E-3</v>
      </c>
      <c r="F254" s="100">
        <f t="shared" si="96"/>
        <v>0.2006273252570569</v>
      </c>
      <c r="G254" s="100">
        <f t="shared" si="96"/>
        <v>-1.6177759248777914E-3</v>
      </c>
      <c r="H254" s="100">
        <f t="shared" si="96"/>
        <v>7.4741130952175855E-2</v>
      </c>
      <c r="I254" s="100">
        <f t="shared" si="96"/>
        <v>1.0784370902778796E-2</v>
      </c>
      <c r="J254" s="100">
        <f t="shared" si="96"/>
        <v>5.1584721706204491E-3</v>
      </c>
      <c r="K254" s="100">
        <f t="shared" si="96"/>
        <v>3.9796033194442956E-3</v>
      </c>
      <c r="L254" s="100">
        <f t="shared" si="96"/>
        <v>1.9204465278706402E-2</v>
      </c>
      <c r="M254" s="100">
        <f t="shared" si="96"/>
        <v>6.3237332920927883E-2</v>
      </c>
      <c r="N254" s="100">
        <f t="shared" si="96"/>
        <v>1</v>
      </c>
      <c r="O254" s="100"/>
      <c r="P254" s="76"/>
      <c r="Q254" s="60"/>
      <c r="R254" s="60">
        <f>SUM(H254:M254)</f>
        <v>0.17710537554465366</v>
      </c>
      <c r="S254" s="58"/>
      <c r="T254" s="58"/>
      <c r="U254" s="59"/>
      <c r="V254" s="60"/>
      <c r="W254" s="100">
        <f>W244/$N244</f>
        <v>8.1430161092782018E-4</v>
      </c>
      <c r="X254" s="100">
        <f>X244/$N244</f>
        <v>1.2377185207641948E-2</v>
      </c>
      <c r="Y254" s="100">
        <f>Y244/$N244</f>
        <v>6.0129784601366323E-3</v>
      </c>
    </row>
    <row r="255" spans="1: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S255" s="6"/>
      <c r="T255" s="6"/>
      <c r="U255" s="7"/>
      <c r="V255" s="5"/>
      <c r="W255" s="3"/>
      <c r="X255" s="3"/>
      <c r="Y255" s="3"/>
    </row>
  </sheetData>
  <mergeCells count="1">
    <mergeCell ref="A8:A9"/>
  </mergeCells>
  <phoneticPr fontId="2" type="noConversion"/>
  <hyperlinks>
    <hyperlink ref="A3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Gene Fry</cp:lastModifiedBy>
  <dcterms:created xsi:type="dcterms:W3CDTF">2009-05-30T19:27:32Z</dcterms:created>
  <dcterms:modified xsi:type="dcterms:W3CDTF">2018-03-01T18:11:32Z</dcterms:modified>
</cp:coreProperties>
</file>